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ityclerk.COJ\Documents\Mrs Edie\2025 Ordinances\"/>
    </mc:Choice>
  </mc:AlternateContent>
  <xr:revisionPtr revIDLastSave="0" documentId="8_{756D596C-056D-41FE-84A4-2226A398F2C9}" xr6:coauthVersionLast="47" xr6:coauthVersionMax="47" xr10:uidLastSave="{00000000-0000-0000-0000-000000000000}"/>
  <bookViews>
    <workbookView xWindow="4635" yWindow="1170" windowWidth="22605" windowHeight="15045" xr2:uid="{00000000-000D-0000-FFFF-FFFF00000000}"/>
  </bookViews>
  <sheets>
    <sheet name="Sheet1" sheetId="1" r:id="rId1"/>
  </sheets>
  <definedNames>
    <definedName name="_xlnm.Print_Area" localSheetId="0">Sheet1!$A$2:$M$177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1" i="1" l="1"/>
  <c r="M141" i="1"/>
  <c r="M140" i="1"/>
  <c r="M137" i="1"/>
  <c r="M136" i="1"/>
  <c r="M135" i="1"/>
  <c r="M134" i="1"/>
  <c r="M133" i="1"/>
  <c r="M130" i="1"/>
  <c r="M129" i="1"/>
  <c r="M122" i="1"/>
  <c r="M121" i="1"/>
  <c r="M120" i="1"/>
  <c r="M114" i="1"/>
  <c r="M113" i="1"/>
  <c r="M112" i="1"/>
  <c r="M104" i="1"/>
  <c r="M103" i="1"/>
  <c r="M101" i="1"/>
  <c r="M100" i="1"/>
  <c r="M94" i="1"/>
  <c r="M93" i="1"/>
  <c r="M92" i="1"/>
  <c r="M86" i="1"/>
  <c r="M85" i="1"/>
  <c r="M79" i="1"/>
  <c r="M78" i="1"/>
  <c r="M72" i="1"/>
  <c r="M71" i="1"/>
  <c r="M65" i="1"/>
  <c r="M64" i="1"/>
  <c r="M58" i="1"/>
  <c r="M57" i="1"/>
  <c r="M51" i="1"/>
  <c r="M50" i="1"/>
  <c r="M42" i="1"/>
  <c r="M41" i="1"/>
  <c r="M39" i="1"/>
  <c r="M31" i="1"/>
  <c r="M30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M12" i="1"/>
  <c r="L135" i="1"/>
  <c r="L137" i="1"/>
  <c r="L136" i="1"/>
  <c r="L134" i="1"/>
  <c r="L133" i="1"/>
  <c r="L93" i="1"/>
  <c r="L86" i="1"/>
  <c r="J66" i="1"/>
  <c r="J68" i="1" s="1"/>
  <c r="H66" i="1"/>
  <c r="H68" i="1" s="1"/>
  <c r="H32" i="1"/>
  <c r="J32" i="1"/>
  <c r="L32" i="1" s="1"/>
  <c r="L27" i="1"/>
  <c r="L19" i="1"/>
  <c r="L26" i="1"/>
  <c r="L25" i="1"/>
  <c r="L24" i="1"/>
  <c r="L23" i="1"/>
  <c r="L22" i="1"/>
  <c r="L21" i="1"/>
  <c r="J28" i="1"/>
  <c r="M28" i="1" s="1"/>
  <c r="J52" i="1"/>
  <c r="J54" i="1" s="1"/>
  <c r="H52" i="1"/>
  <c r="H54" i="1" s="1"/>
  <c r="J59" i="1"/>
  <c r="J61" i="1" s="1"/>
  <c r="H59" i="1"/>
  <c r="H61" i="1" s="1"/>
  <c r="J73" i="1"/>
  <c r="J75" i="1" s="1"/>
  <c r="H73" i="1"/>
  <c r="H75" i="1" s="1"/>
  <c r="J80" i="1"/>
  <c r="J82" i="1" s="1"/>
  <c r="H80" i="1"/>
  <c r="H82" i="1" s="1"/>
  <c r="J87" i="1"/>
  <c r="J89" i="1" s="1"/>
  <c r="H87" i="1"/>
  <c r="H89" i="1" s="1"/>
  <c r="J95" i="1"/>
  <c r="J97" i="1" s="1"/>
  <c r="H95" i="1"/>
  <c r="H97" i="1" s="1"/>
  <c r="J131" i="1"/>
  <c r="H131" i="1"/>
  <c r="H143" i="1" s="1"/>
  <c r="J142" i="1"/>
  <c r="H142" i="1"/>
  <c r="L140" i="1"/>
  <c r="J138" i="1"/>
  <c r="M138" i="1" s="1"/>
  <c r="H138" i="1"/>
  <c r="L130" i="1"/>
  <c r="L129" i="1"/>
  <c r="L39" i="1"/>
  <c r="L50" i="1"/>
  <c r="L57" i="1"/>
  <c r="L64" i="1"/>
  <c r="L71" i="1"/>
  <c r="L79" i="1"/>
  <c r="L78" i="1"/>
  <c r="L85" i="1"/>
  <c r="L94" i="1"/>
  <c r="L114" i="1"/>
  <c r="J123" i="1"/>
  <c r="H123" i="1"/>
  <c r="L120" i="1"/>
  <c r="L122" i="1"/>
  <c r="L121" i="1"/>
  <c r="J115" i="1"/>
  <c r="H115" i="1"/>
  <c r="L113" i="1"/>
  <c r="L112" i="1"/>
  <c r="L101" i="1"/>
  <c r="L100" i="1"/>
  <c r="L104" i="1"/>
  <c r="L103" i="1"/>
  <c r="J105" i="1"/>
  <c r="J107" i="1" s="1"/>
  <c r="H105" i="1"/>
  <c r="H107" i="1" s="1"/>
  <c r="H28" i="1"/>
  <c r="L92" i="1"/>
  <c r="L72" i="1"/>
  <c r="L65" i="1"/>
  <c r="L58" i="1"/>
  <c r="L51" i="1"/>
  <c r="L41" i="1"/>
  <c r="L30" i="1"/>
  <c r="L42" i="1"/>
  <c r="J43" i="1"/>
  <c r="J45" i="1" s="1"/>
  <c r="J47" i="1" s="1"/>
  <c r="H43" i="1"/>
  <c r="H45" i="1" s="1"/>
  <c r="H47" i="1" s="1"/>
  <c r="L31" i="1"/>
  <c r="L20" i="1"/>
  <c r="L16" i="1"/>
  <c r="L15" i="1"/>
  <c r="L14" i="1"/>
  <c r="L13" i="1"/>
  <c r="L12" i="1"/>
  <c r="J17" i="1"/>
  <c r="M17" i="1" s="1"/>
  <c r="H17" i="1"/>
  <c r="J143" i="1" l="1"/>
  <c r="M32" i="1"/>
  <c r="M131" i="1"/>
  <c r="M43" i="1"/>
  <c r="M105" i="1"/>
  <c r="L131" i="1"/>
  <c r="L138" i="1"/>
  <c r="H34" i="1"/>
  <c r="H36" i="1" s="1"/>
  <c r="L28" i="1"/>
  <c r="L105" i="1"/>
  <c r="L17" i="1"/>
  <c r="L43" i="1"/>
  <c r="J34" i="1"/>
  <c r="J36" i="1" s="1"/>
  <c r="J125" i="1"/>
  <c r="J117" i="1"/>
  <c r="J109" i="1"/>
  <c r="H117" i="1" l="1"/>
  <c r="H125" i="1"/>
  <c r="H109" i="1" l="1"/>
</calcChain>
</file>

<file path=xl/sharedStrings.xml><?xml version="1.0" encoding="utf-8"?>
<sst xmlns="http://schemas.openxmlformats.org/spreadsheetml/2006/main" count="170" uniqueCount="90">
  <si>
    <t>REVENUE</t>
  </si>
  <si>
    <t>Tax Revenue</t>
    <phoneticPr fontId="0" type="noConversion"/>
  </si>
  <si>
    <t>Licenses/Permits</t>
    <phoneticPr fontId="0" type="noConversion"/>
  </si>
  <si>
    <t>Intergovernmental</t>
    <phoneticPr fontId="0" type="noConversion"/>
  </si>
  <si>
    <t>City Court</t>
    <phoneticPr fontId="0" type="noConversion"/>
  </si>
  <si>
    <t>Other Income</t>
    <phoneticPr fontId="0" type="noConversion"/>
  </si>
  <si>
    <t>TRANSFERS OUT</t>
  </si>
  <si>
    <t>Other Income</t>
  </si>
  <si>
    <t>TRANSFERS IN</t>
  </si>
  <si>
    <t>REVENUES</t>
  </si>
  <si>
    <t>TOTAL REVENUE</t>
  </si>
  <si>
    <t>NET PROFIT LOSS</t>
  </si>
  <si>
    <t>ESTIMATED ENDING FUND BALANCE</t>
  </si>
  <si>
    <t>EXPENSES</t>
  </si>
  <si>
    <t>TOTAL EXPENSES</t>
  </si>
  <si>
    <t>BEGINNING FUND BALANCE</t>
  </si>
  <si>
    <t xml:space="preserve"> BEGINNING FUND BALANCE</t>
  </si>
  <si>
    <t>BUDGET</t>
  </si>
  <si>
    <t xml:space="preserve"> </t>
  </si>
  <si>
    <t>Difference</t>
  </si>
  <si>
    <t>NET PROFIT (LOSS)</t>
  </si>
  <si>
    <t>TRANSFER IN</t>
  </si>
  <si>
    <t xml:space="preserve">yea and nay vote: </t>
  </si>
  <si>
    <r>
      <t xml:space="preserve">Abstain: </t>
    </r>
    <r>
      <rPr>
        <sz val="12"/>
        <color rgb="FF000000"/>
        <rFont val="Calibri"/>
        <family val="2"/>
        <scheme val="minor"/>
      </rPr>
      <t xml:space="preserve"> None</t>
    </r>
  </si>
  <si>
    <t>This ordinance was thereupon declared adopted and was approved and</t>
  </si>
  <si>
    <t xml:space="preserve"> signed by Mayor Bourgeois Jr and attested by the City Clerk, and the corporate</t>
  </si>
  <si>
    <t>City of Jeanerette</t>
  </si>
  <si>
    <t xml:space="preserve">Carol Bourgeois, Jr. Mayor </t>
  </si>
  <si>
    <t xml:space="preserve">ATTEST: </t>
  </si>
  <si>
    <t xml:space="preserve">Susan Colden City Clerk </t>
  </si>
  <si>
    <t xml:space="preserve">CERTIFICATE </t>
  </si>
  <si>
    <t xml:space="preserve">I, Susan Colden hereby certify that I am the City Clerk of the City of Jeanerette </t>
  </si>
  <si>
    <t>and that the above and correct copy of an ordinance adopted by the Mayor and</t>
  </si>
  <si>
    <t xml:space="preserve"> the Board of Aldermen of the City of Jeanerette held in favor of the adoption </t>
  </si>
  <si>
    <t xml:space="preserve">thereof. IN TESTIMONY WHEREOF WITNESS MY OFFICAL HAND AND THE SEAL OF </t>
  </si>
  <si>
    <t xml:space="preserve">Susan Colden </t>
  </si>
  <si>
    <t xml:space="preserve">CITY CLERK </t>
  </si>
  <si>
    <t>DRAINAGE MOSQUITO CONTROL FUND #39</t>
  </si>
  <si>
    <t>UTILITY FUND #70</t>
  </si>
  <si>
    <t>1 % SALES TAX FUND #20</t>
  </si>
  <si>
    <t>1973 1/4 % SALES TAX FUND #21</t>
  </si>
  <si>
    <t>1985 1/4 % SALES TAX FUND #22</t>
  </si>
  <si>
    <t>2004 1/4% SALES TAX FUND #23</t>
  </si>
  <si>
    <t>GO BOND/(2004 WATER  SINKING FUND) #49</t>
  </si>
  <si>
    <t>FIRE PROTECTION FUND #60</t>
  </si>
  <si>
    <t>Police Protection Fund #61</t>
  </si>
  <si>
    <t>Total Revenue</t>
  </si>
  <si>
    <t xml:space="preserve">  </t>
  </si>
  <si>
    <t>2016 STREET IMP AD VALOREM TAX FUND #27</t>
  </si>
  <si>
    <t>GENERAL FUND #1</t>
  </si>
  <si>
    <t>2024-2025</t>
  </si>
  <si>
    <t>Net Transfers</t>
  </si>
  <si>
    <r>
      <t xml:space="preserve">Nays:  </t>
    </r>
    <r>
      <rPr>
        <sz val="12"/>
        <color rgb="FF000000"/>
        <rFont val="Calibri"/>
        <family val="2"/>
        <scheme val="minor"/>
      </rPr>
      <t xml:space="preserve">None  </t>
    </r>
  </si>
  <si>
    <t>AMENDED #2</t>
  </si>
  <si>
    <t>2025-2026</t>
  </si>
  <si>
    <t>ORIGINAL</t>
  </si>
  <si>
    <t>LCDBG-Fund #55</t>
  </si>
  <si>
    <t>Total Expenses</t>
  </si>
  <si>
    <t>NET TRANSFERS</t>
  </si>
  <si>
    <t>TRANSFERS IN:</t>
  </si>
  <si>
    <t>Water Plant Expenses</t>
  </si>
  <si>
    <t>Sewer Plant Expenses</t>
  </si>
  <si>
    <t>Sewer Line Maintenance</t>
  </si>
  <si>
    <t>Garbage Service Contract</t>
  </si>
  <si>
    <t>Utility Operating Income</t>
  </si>
  <si>
    <t>TRANSFERS  IN</t>
  </si>
  <si>
    <t>Arpa Revenue Replacement</t>
  </si>
  <si>
    <t>Council Expenses</t>
  </si>
  <si>
    <t>City Court Expenses</t>
  </si>
  <si>
    <t>Administrative Expenses</t>
  </si>
  <si>
    <t>City Marshal Expenses</t>
  </si>
  <si>
    <t>Police Department Expenses</t>
  </si>
  <si>
    <t>Fire Department Expenses</t>
  </si>
  <si>
    <t>Public Works Expenses</t>
  </si>
  <si>
    <t>Street Lighting</t>
  </si>
  <si>
    <t>NET PROFIT( LOSS)</t>
  </si>
  <si>
    <t>Water Distribution</t>
  </si>
  <si>
    <t>Capital Outlay-Fund #57</t>
  </si>
  <si>
    <t>FY 2024-25 AMENDEDMENT #2</t>
  </si>
  <si>
    <t>ORDINANCE # 2025-05</t>
  </si>
  <si>
    <t xml:space="preserve">The ordinance  was introduced on the  13th day of May by  Alderman Duplechain  and second by Alderwoman Moore.  </t>
  </si>
  <si>
    <t xml:space="preserve"> notice of a public hearing for the  June 9, 2025 public meeting posted May 16, 2025 at 11:00 am,</t>
  </si>
  <si>
    <t>FISCAL YEAR 2025-2026 ORIGINAL BUDGET - CITY OF JEANERETTE</t>
  </si>
  <si>
    <t xml:space="preserve"> the title having been read and the ordinance considered, on the motion of Alderwoman Simmons to approve this Ordinance</t>
  </si>
  <si>
    <t xml:space="preserve">and and second by Alderman Bourgeois upon roll call was adopted by section, and as a whole, by the following </t>
  </si>
  <si>
    <t>Yeas: Alderwoman Moore, Alderman Bourgeois, Alderwoman Simmons, Alderman Duplechain</t>
  </si>
  <si>
    <r>
      <t xml:space="preserve">Absent: </t>
    </r>
    <r>
      <rPr>
        <sz val="12"/>
        <color rgb="FF000000"/>
        <rFont val="Calibri"/>
        <family val="2"/>
        <scheme val="minor"/>
      </rPr>
      <t>Alderwoman Clay</t>
    </r>
  </si>
  <si>
    <t xml:space="preserve"> seal of the City of Jeanerette affixed hereto on this 10 th day of June 2025.</t>
  </si>
  <si>
    <t>THE CITY OF JEANERETTE,  THIS  10th DAY OF June 2025.</t>
  </si>
  <si>
    <t>/s/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</si>
</sst>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(Body)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(Body)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/>
    <xf numFmtId="164" fontId="4" fillId="0" borderId="0" xfId="1" applyNumberFormat="1" applyFont="1" applyAlignment="1"/>
    <xf numFmtId="49" fontId="12" fillId="0" borderId="0" xfId="0" applyNumberFormat="1" applyFont="1" applyAlignment="1">
      <alignment horizontal="center"/>
    </xf>
    <xf numFmtId="164" fontId="4" fillId="0" borderId="0" xfId="1" applyNumberFormat="1" applyFont="1"/>
    <xf numFmtId="49" fontId="13" fillId="0" borderId="0" xfId="0" applyNumberFormat="1" applyFont="1"/>
    <xf numFmtId="49" fontId="5" fillId="0" borderId="0" xfId="0" applyNumberFormat="1" applyFont="1"/>
    <xf numFmtId="0" fontId="5" fillId="0" borderId="0" xfId="0" applyFont="1"/>
    <xf numFmtId="0" fontId="13" fillId="0" borderId="0" xfId="0" applyFont="1"/>
    <xf numFmtId="164" fontId="5" fillId="0" borderId="0" xfId="1" applyNumberFormat="1" applyFont="1"/>
    <xf numFmtId="0" fontId="15" fillId="0" borderId="0" xfId="0" applyFont="1"/>
    <xf numFmtId="0" fontId="14" fillId="0" borderId="0" xfId="0" applyFont="1"/>
    <xf numFmtId="0" fontId="7" fillId="0" borderId="0" xfId="0" applyFont="1"/>
    <xf numFmtId="8" fontId="0" fillId="0" borderId="0" xfId="0" applyNumberFormat="1"/>
    <xf numFmtId="0" fontId="5" fillId="0" borderId="1" xfId="0" applyFont="1" applyBorder="1" applyAlignment="1">
      <alignment horizontal="center" vertical="center"/>
    </xf>
    <xf numFmtId="8" fontId="5" fillId="0" borderId="0" xfId="0" applyNumberFormat="1" applyFont="1"/>
    <xf numFmtId="37" fontId="9" fillId="0" borderId="0" xfId="0" applyNumberFormat="1" applyFont="1" applyAlignment="1">
      <alignment vertical="center"/>
    </xf>
    <xf numFmtId="0" fontId="8" fillId="0" borderId="0" xfId="0" applyFont="1"/>
    <xf numFmtId="8" fontId="8" fillId="0" borderId="0" xfId="0" applyNumberFormat="1" applyFont="1"/>
    <xf numFmtId="0" fontId="16" fillId="0" borderId="0" xfId="0" applyFont="1"/>
    <xf numFmtId="0" fontId="8" fillId="2" borderId="0" xfId="0" applyFont="1" applyFill="1"/>
    <xf numFmtId="0" fontId="3" fillId="2" borderId="0" xfId="0" applyFont="1" applyFill="1"/>
    <xf numFmtId="0" fontId="0" fillId="2" borderId="0" xfId="0" applyFill="1"/>
    <xf numFmtId="40" fontId="8" fillId="0" borderId="0" xfId="0" applyNumberFormat="1" applyFont="1"/>
    <xf numFmtId="0" fontId="0" fillId="0" borderId="0" xfId="0" applyAlignment="1">
      <alignment horizontal="center" vertical="center"/>
    </xf>
    <xf numFmtId="8" fontId="17" fillId="0" borderId="0" xfId="0" applyNumberFormat="1" applyFont="1"/>
    <xf numFmtId="8" fontId="19" fillId="0" borderId="0" xfId="0" applyNumberFormat="1" applyFont="1"/>
    <xf numFmtId="8" fontId="18" fillId="0" borderId="0" xfId="0" applyNumberFormat="1" applyFont="1"/>
    <xf numFmtId="8" fontId="18" fillId="0" borderId="1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2" borderId="0" xfId="0" applyFont="1" applyFill="1"/>
    <xf numFmtId="0" fontId="18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0" fillId="0" borderId="0" xfId="0" applyFont="1"/>
    <xf numFmtId="0" fontId="17" fillId="2" borderId="0" xfId="0" applyFont="1" applyFill="1"/>
    <xf numFmtId="49" fontId="20" fillId="0" borderId="0" xfId="0" applyNumberFormat="1" applyFont="1"/>
    <xf numFmtId="49" fontId="19" fillId="0" borderId="0" xfId="0" applyNumberFormat="1" applyFont="1" applyAlignment="1">
      <alignment horizontal="left"/>
    </xf>
    <xf numFmtId="49" fontId="23" fillId="0" borderId="0" xfId="0" applyNumberFormat="1" applyFont="1"/>
    <xf numFmtId="49" fontId="17" fillId="0" borderId="0" xfId="0" applyNumberFormat="1" applyFont="1"/>
    <xf numFmtId="164" fontId="17" fillId="0" borderId="0" xfId="1" applyNumberFormat="1" applyFont="1"/>
    <xf numFmtId="49" fontId="18" fillId="0" borderId="0" xfId="0" applyNumberFormat="1" applyFont="1"/>
    <xf numFmtId="164" fontId="18" fillId="0" borderId="0" xfId="1" applyNumberFormat="1" applyFont="1"/>
    <xf numFmtId="49" fontId="19" fillId="0" borderId="0" xfId="0" applyNumberFormat="1" applyFont="1"/>
    <xf numFmtId="164" fontId="19" fillId="0" borderId="0" xfId="1" applyNumberFormat="1" applyFont="1" applyBorder="1"/>
    <xf numFmtId="8" fontId="19" fillId="0" borderId="0" xfId="2" applyNumberFormat="1" applyFont="1" applyFill="1" applyBorder="1"/>
    <xf numFmtId="0" fontId="24" fillId="0" borderId="0" xfId="0" applyFont="1"/>
    <xf numFmtId="10" fontId="0" fillId="0" borderId="0" xfId="0" applyNumberFormat="1"/>
    <xf numFmtId="49" fontId="25" fillId="0" borderId="0" xfId="0" applyNumberFormat="1" applyFont="1"/>
    <xf numFmtId="8" fontId="18" fillId="0" borderId="0" xfId="0" applyNumberFormat="1" applyFont="1" applyAlignment="1">
      <alignment horizontal="right"/>
    </xf>
    <xf numFmtId="8" fontId="2" fillId="0" borderId="0" xfId="0" applyNumberFormat="1" applyFont="1"/>
    <xf numFmtId="8" fontId="18" fillId="0" borderId="2" xfId="0" applyNumberFormat="1" applyFont="1" applyBorder="1"/>
    <xf numFmtId="7" fontId="18" fillId="0" borderId="0" xfId="0" applyNumberFormat="1" applyFont="1"/>
    <xf numFmtId="7" fontId="19" fillId="0" borderId="0" xfId="0" applyNumberFormat="1" applyFont="1"/>
    <xf numFmtId="7" fontId="18" fillId="0" borderId="1" xfId="0" applyNumberFormat="1" applyFont="1" applyBorder="1"/>
    <xf numFmtId="7" fontId="0" fillId="0" borderId="0" xfId="0" applyNumberFormat="1"/>
    <xf numFmtId="7" fontId="17" fillId="0" borderId="0" xfId="0" applyNumberFormat="1" applyFont="1"/>
    <xf numFmtId="39" fontId="19" fillId="0" borderId="0" xfId="0" applyNumberFormat="1" applyFont="1"/>
    <xf numFmtId="39" fontId="18" fillId="0" borderId="0" xfId="0" applyNumberFormat="1" applyFont="1"/>
    <xf numFmtId="7" fontId="1" fillId="0" borderId="0" xfId="0" applyNumberFormat="1" applyFont="1"/>
    <xf numFmtId="39" fontId="1" fillId="0" borderId="0" xfId="0" applyNumberFormat="1" applyFont="1"/>
    <xf numFmtId="39" fontId="0" fillId="0" borderId="0" xfId="0" applyNumberFormat="1"/>
    <xf numFmtId="39" fontId="18" fillId="0" borderId="1" xfId="0" applyNumberFormat="1" applyFont="1" applyBorder="1"/>
    <xf numFmtId="0" fontId="18" fillId="0" borderId="0" xfId="0" applyFont="1" applyAlignment="1">
      <alignment wrapText="1"/>
    </xf>
    <xf numFmtId="7" fontId="18" fillId="0" borderId="2" xfId="0" applyNumberFormat="1" applyFont="1" applyBorder="1"/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6" fillId="2" borderId="0" xfId="0" applyNumberFormat="1" applyFont="1" applyFill="1"/>
    <xf numFmtId="0" fontId="26" fillId="2" borderId="0" xfId="0" applyFont="1" applyFill="1"/>
    <xf numFmtId="10" fontId="18" fillId="0" borderId="0" xfId="0" applyNumberFormat="1" applyFont="1"/>
    <xf numFmtId="10" fontId="18" fillId="0" borderId="1" xfId="0" applyNumberFormat="1" applyFont="1" applyBorder="1"/>
    <xf numFmtId="9" fontId="18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0" fontId="30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76"/>
  <sheetViews>
    <sheetView tabSelected="1" view="pageLayout" topLeftCell="A151" zoomScaleNormal="100" workbookViewId="0">
      <selection activeCell="D174" sqref="D174"/>
    </sheetView>
  </sheetViews>
  <sheetFormatPr defaultColWidth="8.85546875" defaultRowHeight="15.75"/>
  <cols>
    <col min="1" max="1" width="3.42578125" customWidth="1"/>
    <col min="2" max="2" width="8" customWidth="1"/>
    <col min="3" max="3" width="11.42578125" bestFit="1" customWidth="1"/>
    <col min="7" max="7" width="6.42578125" customWidth="1"/>
    <col min="8" max="8" width="18.140625" customWidth="1"/>
    <col min="9" max="9" width="1.85546875" customWidth="1"/>
    <col min="10" max="10" width="18" customWidth="1"/>
    <col min="11" max="11" width="1.42578125" customWidth="1"/>
    <col min="12" max="12" width="18" customWidth="1"/>
    <col min="13" max="13" width="10.42578125" style="77" bestFit="1" customWidth="1"/>
  </cols>
  <sheetData>
    <row r="3" spans="1:13">
      <c r="A3" s="85" t="s">
        <v>79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3" s="80" customFormat="1" ht="12.75">
      <c r="D4" s="80" t="s">
        <v>47</v>
      </c>
      <c r="E4" s="81"/>
      <c r="F4" s="82"/>
      <c r="G4" s="83" t="s">
        <v>78</v>
      </c>
      <c r="M4" s="84"/>
    </row>
    <row r="5" spans="1:13">
      <c r="A5" s="86" t="s">
        <v>82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7" spans="1:13">
      <c r="H7" s="74" t="s">
        <v>50</v>
      </c>
      <c r="J7" s="74" t="s">
        <v>54</v>
      </c>
      <c r="K7" s="6"/>
    </row>
    <row r="8" spans="1:13">
      <c r="A8" s="1"/>
      <c r="B8" s="2"/>
      <c r="C8" s="1"/>
      <c r="D8" s="1"/>
      <c r="E8" s="1"/>
      <c r="F8" s="1"/>
      <c r="G8" s="1"/>
      <c r="H8" s="74" t="s">
        <v>53</v>
      </c>
      <c r="J8" s="74" t="s">
        <v>55</v>
      </c>
      <c r="K8" s="6"/>
    </row>
    <row r="9" spans="1:13">
      <c r="A9" s="1"/>
      <c r="B9" s="1"/>
      <c r="C9" s="22"/>
      <c r="D9" s="3"/>
      <c r="E9" s="1"/>
      <c r="F9" s="4"/>
      <c r="G9" s="5"/>
      <c r="H9" s="73" t="s">
        <v>17</v>
      </c>
      <c r="I9" t="s">
        <v>18</v>
      </c>
      <c r="J9" s="73" t="s">
        <v>17</v>
      </c>
      <c r="K9" s="20"/>
      <c r="L9" s="73" t="s">
        <v>19</v>
      </c>
    </row>
    <row r="10" spans="1:13">
      <c r="B10" s="75" t="s">
        <v>49</v>
      </c>
      <c r="C10" s="43"/>
      <c r="D10" s="28"/>
      <c r="E10" s="7"/>
      <c r="F10" s="7"/>
      <c r="G10" s="8"/>
      <c r="L10" s="30" t="s">
        <v>18</v>
      </c>
    </row>
    <row r="11" spans="1:13">
      <c r="B11" s="45" t="s">
        <v>0</v>
      </c>
      <c r="D11" s="7"/>
      <c r="E11" s="7"/>
      <c r="F11" s="9"/>
      <c r="G11" s="10"/>
    </row>
    <row r="12" spans="1:13">
      <c r="B12" s="56" t="s">
        <v>1</v>
      </c>
      <c r="C12" s="25"/>
      <c r="D12" s="7"/>
      <c r="E12" s="7"/>
      <c r="F12" s="12"/>
      <c r="G12" s="10"/>
      <c r="H12" s="33">
        <v>754126</v>
      </c>
      <c r="I12" s="58"/>
      <c r="J12" s="33">
        <v>759500</v>
      </c>
      <c r="K12" s="19"/>
      <c r="L12" s="33">
        <f t="shared" ref="L12:L17" si="0">SUM(J12-H12)</f>
        <v>5374</v>
      </c>
      <c r="M12" s="77">
        <f t="shared" ref="M12:M17" si="1">(J12/H12)-1</f>
        <v>7.1261301161875679E-3</v>
      </c>
    </row>
    <row r="13" spans="1:13">
      <c r="A13" s="36"/>
      <c r="B13" s="56" t="s">
        <v>2</v>
      </c>
      <c r="C13" s="49"/>
      <c r="D13" s="46"/>
      <c r="E13" s="49"/>
      <c r="F13" s="49"/>
      <c r="G13" s="50"/>
      <c r="H13" s="57">
        <v>105775</v>
      </c>
      <c r="I13" s="33"/>
      <c r="J13" s="33">
        <v>106900</v>
      </c>
      <c r="K13" s="33"/>
      <c r="L13" s="33">
        <f t="shared" si="0"/>
        <v>1125</v>
      </c>
      <c r="M13" s="77">
        <f t="shared" si="1"/>
        <v>1.0635783502717988E-2</v>
      </c>
    </row>
    <row r="14" spans="1:13">
      <c r="A14" s="36"/>
      <c r="B14" s="56" t="s">
        <v>3</v>
      </c>
      <c r="C14" s="49"/>
      <c r="D14" s="46"/>
      <c r="E14" s="49"/>
      <c r="F14" s="49"/>
      <c r="G14" s="50"/>
      <c r="H14" s="33">
        <v>40975</v>
      </c>
      <c r="I14" s="33"/>
      <c r="J14" s="33">
        <v>43750</v>
      </c>
      <c r="K14" s="33"/>
      <c r="L14" s="33">
        <f t="shared" si="0"/>
        <v>2775</v>
      </c>
      <c r="M14" s="77">
        <f t="shared" si="1"/>
        <v>6.7724222086638086E-2</v>
      </c>
    </row>
    <row r="15" spans="1:13">
      <c r="A15" s="36"/>
      <c r="B15" s="56" t="s">
        <v>4</v>
      </c>
      <c r="C15" s="49"/>
      <c r="D15" s="46"/>
      <c r="E15" s="49"/>
      <c r="F15" s="49"/>
      <c r="G15" s="50"/>
      <c r="H15" s="33">
        <v>499500</v>
      </c>
      <c r="I15" s="36"/>
      <c r="J15" s="33">
        <v>499500</v>
      </c>
      <c r="K15" s="33"/>
      <c r="L15" s="33">
        <f t="shared" si="0"/>
        <v>0</v>
      </c>
      <c r="M15" s="77">
        <f t="shared" si="1"/>
        <v>0</v>
      </c>
    </row>
    <row r="16" spans="1:13">
      <c r="A16" s="36"/>
      <c r="B16" s="56" t="s">
        <v>5</v>
      </c>
      <c r="C16" s="49"/>
      <c r="D16" s="46"/>
      <c r="E16" s="49"/>
      <c r="F16" s="49"/>
      <c r="G16" s="50"/>
      <c r="H16" s="34">
        <v>684700</v>
      </c>
      <c r="I16" s="36"/>
      <c r="J16" s="34">
        <v>691500</v>
      </c>
      <c r="K16" s="33"/>
      <c r="L16" s="34">
        <f t="shared" si="0"/>
        <v>6800</v>
      </c>
      <c r="M16" s="78">
        <f t="shared" si="1"/>
        <v>9.9313567985979123E-3</v>
      </c>
    </row>
    <row r="17" spans="1:13" ht="18">
      <c r="A17" s="37"/>
      <c r="B17" s="37"/>
      <c r="C17" s="37"/>
      <c r="D17" s="46" t="s">
        <v>46</v>
      </c>
      <c r="E17" s="54"/>
      <c r="F17" s="37"/>
      <c r="G17" s="52" t="s">
        <v>18</v>
      </c>
      <c r="H17" s="53">
        <f>SUM(H12:H16)</f>
        <v>2085076</v>
      </c>
      <c r="I17" s="36"/>
      <c r="J17" s="53">
        <f>SUM(J12:J16)</f>
        <v>2101150</v>
      </c>
      <c r="K17" s="33"/>
      <c r="L17" s="32">
        <f t="shared" si="0"/>
        <v>16074</v>
      </c>
      <c r="M17" s="77">
        <f t="shared" si="1"/>
        <v>7.7090715158583123E-3</v>
      </c>
    </row>
    <row r="18" spans="1:13">
      <c r="A18" s="13"/>
      <c r="B18" s="37" t="s">
        <v>13</v>
      </c>
      <c r="C18" s="11"/>
      <c r="D18" s="14"/>
      <c r="E18" s="13"/>
      <c r="F18" s="15"/>
      <c r="I18" s="19"/>
      <c r="J18" s="19"/>
      <c r="K18" s="19"/>
      <c r="L18" s="55"/>
      <c r="M18" s="36"/>
    </row>
    <row r="19" spans="1:13">
      <c r="B19" s="36" t="s">
        <v>66</v>
      </c>
      <c r="C19" s="51"/>
      <c r="D19" s="51"/>
      <c r="E19" s="47"/>
      <c r="F19" s="35"/>
      <c r="G19" s="48"/>
      <c r="H19" s="66">
        <v>-99352</v>
      </c>
      <c r="I19" s="66"/>
      <c r="J19" s="66">
        <v>-83000</v>
      </c>
      <c r="K19" s="66"/>
      <c r="L19" s="60">
        <f>SUM(H19-J19)</f>
        <v>-16352</v>
      </c>
      <c r="M19" s="77">
        <f t="shared" ref="M19:M32" si="2">(J19/H19)-1</f>
        <v>-0.16458652065383683</v>
      </c>
    </row>
    <row r="20" spans="1:13">
      <c r="B20" s="36" t="s">
        <v>67</v>
      </c>
      <c r="C20" s="37"/>
      <c r="D20" s="35"/>
      <c r="E20" s="35"/>
      <c r="F20" s="35"/>
      <c r="G20" s="35"/>
      <c r="H20" s="66">
        <v>-32400</v>
      </c>
      <c r="I20" s="66"/>
      <c r="J20" s="66">
        <v>-32400</v>
      </c>
      <c r="K20" s="66"/>
      <c r="L20" s="60">
        <f>SUM(J20-H20)</f>
        <v>0</v>
      </c>
      <c r="M20" s="77">
        <f t="shared" si="2"/>
        <v>0</v>
      </c>
    </row>
    <row r="21" spans="1:13">
      <c r="B21" s="36" t="s">
        <v>68</v>
      </c>
      <c r="C21" s="37"/>
      <c r="D21" s="35"/>
      <c r="E21" s="35"/>
      <c r="F21" s="35"/>
      <c r="G21" s="35"/>
      <c r="H21" s="66">
        <v>-266880</v>
      </c>
      <c r="I21" s="66"/>
      <c r="J21" s="66">
        <v>-266930</v>
      </c>
      <c r="K21" s="66"/>
      <c r="L21" s="60">
        <f t="shared" ref="L21:L26" si="3">SUM(H21-J21)</f>
        <v>50</v>
      </c>
      <c r="M21" s="77">
        <f t="shared" si="2"/>
        <v>1.8735011990411721E-4</v>
      </c>
    </row>
    <row r="22" spans="1:13">
      <c r="B22" s="36" t="s">
        <v>69</v>
      </c>
      <c r="C22" s="37"/>
      <c r="D22" s="35"/>
      <c r="E22" s="35"/>
      <c r="F22" s="35"/>
      <c r="G22" s="35"/>
      <c r="H22" s="66">
        <v>-819975</v>
      </c>
      <c r="I22" s="66"/>
      <c r="J22" s="66">
        <v>-845475</v>
      </c>
      <c r="K22" s="66"/>
      <c r="L22" s="60">
        <f t="shared" si="3"/>
        <v>25500</v>
      </c>
      <c r="M22" s="77">
        <f t="shared" si="2"/>
        <v>3.1098509100887295E-2</v>
      </c>
    </row>
    <row r="23" spans="1:13">
      <c r="A23" s="13"/>
      <c r="B23" s="36" t="s">
        <v>70</v>
      </c>
      <c r="C23" s="37"/>
      <c r="D23" s="36"/>
      <c r="E23" s="36"/>
      <c r="H23" s="66">
        <v>-381850</v>
      </c>
      <c r="I23" s="68"/>
      <c r="J23" s="66">
        <v>-389550</v>
      </c>
      <c r="K23" s="68"/>
      <c r="L23" s="60">
        <f t="shared" si="3"/>
        <v>7700</v>
      </c>
      <c r="M23" s="77">
        <f t="shared" si="2"/>
        <v>2.0164986251145711E-2</v>
      </c>
    </row>
    <row r="24" spans="1:13">
      <c r="A24" s="13"/>
      <c r="B24" s="36" t="s">
        <v>71</v>
      </c>
      <c r="C24" s="37"/>
      <c r="D24" s="37"/>
      <c r="E24" s="36"/>
      <c r="H24" s="66">
        <v>-909695</v>
      </c>
      <c r="I24" s="69"/>
      <c r="J24" s="66">
        <v>-949400</v>
      </c>
      <c r="K24" s="69"/>
      <c r="L24" s="60">
        <f t="shared" si="3"/>
        <v>39705</v>
      </c>
      <c r="M24" s="77">
        <f t="shared" si="2"/>
        <v>4.3646496902808085E-2</v>
      </c>
    </row>
    <row r="25" spans="1:13">
      <c r="A25" s="13"/>
      <c r="B25" s="36" t="s">
        <v>72</v>
      </c>
      <c r="C25" s="37"/>
      <c r="D25" s="37"/>
      <c r="H25" s="66">
        <v>-226300</v>
      </c>
      <c r="I25" s="69"/>
      <c r="J25" s="66">
        <v>-227500</v>
      </c>
      <c r="K25" s="69"/>
      <c r="L25" s="60">
        <f t="shared" si="3"/>
        <v>1200</v>
      </c>
      <c r="M25" s="77">
        <f t="shared" si="2"/>
        <v>5.3026955368979944E-3</v>
      </c>
    </row>
    <row r="26" spans="1:13">
      <c r="A26" s="13"/>
      <c r="B26" s="36" t="s">
        <v>73</v>
      </c>
      <c r="C26" s="37"/>
      <c r="D26" s="36"/>
      <c r="H26" s="66">
        <v>-421750</v>
      </c>
      <c r="I26" s="69"/>
      <c r="J26" s="66">
        <v>-446050</v>
      </c>
      <c r="K26" s="69"/>
      <c r="L26" s="60">
        <f t="shared" si="3"/>
        <v>24300</v>
      </c>
      <c r="M26" s="77">
        <f t="shared" si="2"/>
        <v>5.761707172495556E-2</v>
      </c>
    </row>
    <row r="27" spans="1:13">
      <c r="A27" t="s">
        <v>18</v>
      </c>
      <c r="B27" s="36" t="s">
        <v>74</v>
      </c>
      <c r="C27" s="37"/>
      <c r="H27" s="70">
        <v>-100000</v>
      </c>
      <c r="I27" s="69"/>
      <c r="J27" s="70">
        <v>-100000</v>
      </c>
      <c r="K27" s="69"/>
      <c r="L27" s="62">
        <f>SUM(J27-H27)</f>
        <v>0</v>
      </c>
      <c r="M27" s="78">
        <f t="shared" si="2"/>
        <v>0</v>
      </c>
    </row>
    <row r="28" spans="1:13">
      <c r="A28" s="13"/>
      <c r="D28" s="37" t="s">
        <v>57</v>
      </c>
      <c r="E28" s="37"/>
      <c r="F28" s="37"/>
      <c r="G28" s="35"/>
      <c r="H28" s="61">
        <f>SUM(H19:H27)</f>
        <v>-3258202</v>
      </c>
      <c r="I28" s="64"/>
      <c r="J28" s="61">
        <f>SUM(J19:J27)</f>
        <v>-3340305</v>
      </c>
      <c r="K28" s="31"/>
      <c r="L28" s="60">
        <f>SUM(H28-J28)</f>
        <v>82103</v>
      </c>
      <c r="M28" s="77">
        <f t="shared" si="2"/>
        <v>2.519886735076593E-2</v>
      </c>
    </row>
    <row r="29" spans="1:13">
      <c r="A29" s="13"/>
      <c r="J29" s="19"/>
      <c r="K29" s="19"/>
      <c r="L29" s="19"/>
    </row>
    <row r="30" spans="1:13">
      <c r="A30" s="13"/>
      <c r="B30" s="37" t="s">
        <v>8</v>
      </c>
      <c r="C30" s="37"/>
      <c r="D30" s="36"/>
      <c r="H30" s="33">
        <v>1155000</v>
      </c>
      <c r="I30" s="36"/>
      <c r="J30" s="33">
        <v>1200000</v>
      </c>
      <c r="K30" s="33"/>
      <c r="L30" s="60">
        <f>SUM(H30-J30)</f>
        <v>-45000</v>
      </c>
      <c r="M30" s="77">
        <f t="shared" si="2"/>
        <v>3.8961038961038863E-2</v>
      </c>
    </row>
    <row r="31" spans="1:13">
      <c r="A31" s="13"/>
      <c r="B31" s="37" t="s">
        <v>6</v>
      </c>
      <c r="C31" s="23"/>
      <c r="H31" s="62">
        <v>-232908</v>
      </c>
      <c r="I31" s="60"/>
      <c r="J31" s="62">
        <v>0</v>
      </c>
      <c r="K31" s="60"/>
      <c r="L31" s="62">
        <f>SUM(J31-H31)</f>
        <v>232908</v>
      </c>
      <c r="M31" s="78">
        <f t="shared" si="2"/>
        <v>-1</v>
      </c>
    </row>
    <row r="32" spans="1:13">
      <c r="A32" s="37"/>
      <c r="B32" s="36"/>
      <c r="C32" s="37" t="s">
        <v>18</v>
      </c>
      <c r="D32" s="37" t="s">
        <v>51</v>
      </c>
      <c r="E32" s="37"/>
      <c r="F32" s="36"/>
      <c r="G32" s="36"/>
      <c r="H32" s="61">
        <f>SUM(H30+H31)</f>
        <v>922092</v>
      </c>
      <c r="I32" s="60"/>
      <c r="J32" s="61">
        <f>J30+J31</f>
        <v>1200000</v>
      </c>
      <c r="K32" s="60"/>
      <c r="L32" s="60">
        <f>SUM(J32-H32)</f>
        <v>277908</v>
      </c>
      <c r="M32" s="77">
        <f t="shared" si="2"/>
        <v>0.30138858161658488</v>
      </c>
    </row>
    <row r="33" spans="1:13">
      <c r="A33" s="13"/>
      <c r="D33" s="23"/>
      <c r="E33" s="23"/>
      <c r="H33" s="29"/>
      <c r="J33" s="19"/>
      <c r="K33" s="19"/>
      <c r="L33" s="21"/>
    </row>
    <row r="34" spans="1:13">
      <c r="A34" s="13"/>
      <c r="C34" s="37" t="s">
        <v>20</v>
      </c>
      <c r="D34" s="36"/>
      <c r="E34" s="36"/>
      <c r="F34" s="36"/>
      <c r="G34" s="36"/>
      <c r="H34" s="61">
        <f>SUM(H17+H28+H32)</f>
        <v>-251034</v>
      </c>
      <c r="I34" s="33"/>
      <c r="J34" s="61">
        <f>SUM(J17+J28+J32)</f>
        <v>-39155</v>
      </c>
      <c r="K34" s="33"/>
      <c r="L34" s="32"/>
    </row>
    <row r="35" spans="1:13" ht="16.5" thickBot="1">
      <c r="A35" s="13"/>
      <c r="C35" s="36" t="s">
        <v>16</v>
      </c>
      <c r="D35" s="36"/>
      <c r="E35" s="36"/>
      <c r="F35" s="36"/>
      <c r="G35" s="36"/>
      <c r="H35" s="59">
        <v>1368162</v>
      </c>
      <c r="I35" s="36"/>
      <c r="J35" s="59">
        <v>1117128</v>
      </c>
      <c r="K35" s="33"/>
      <c r="L35" s="33"/>
    </row>
    <row r="36" spans="1:13">
      <c r="A36" s="13"/>
      <c r="C36" s="51" t="s">
        <v>12</v>
      </c>
      <c r="D36" s="35"/>
      <c r="E36" s="35"/>
      <c r="F36" s="35"/>
      <c r="G36" s="35"/>
      <c r="H36" s="32">
        <f>SUM(H34:H35)</f>
        <v>1117128</v>
      </c>
      <c r="I36" s="35"/>
      <c r="J36" s="32">
        <f>SUM(J34:J35)</f>
        <v>1077973</v>
      </c>
      <c r="K36" s="31"/>
      <c r="L36" s="32"/>
    </row>
    <row r="37" spans="1:13">
      <c r="A37" s="13"/>
      <c r="C37" s="12"/>
      <c r="H37" s="24"/>
      <c r="J37" s="24"/>
      <c r="K37" s="19"/>
      <c r="L37" s="24"/>
    </row>
    <row r="38" spans="1:13" ht="18">
      <c r="A38" s="38" t="s">
        <v>39</v>
      </c>
      <c r="B38" s="38"/>
      <c r="C38" s="41"/>
      <c r="D38" s="41"/>
      <c r="J38" s="19"/>
      <c r="K38" s="19"/>
    </row>
    <row r="39" spans="1:13">
      <c r="A39" s="13"/>
      <c r="B39" s="37" t="s">
        <v>0</v>
      </c>
      <c r="C39" s="36"/>
      <c r="H39" s="60">
        <v>607000</v>
      </c>
      <c r="I39" s="60"/>
      <c r="J39" s="60">
        <v>606500</v>
      </c>
      <c r="K39" s="60"/>
      <c r="L39" s="60">
        <f>SUM(J39-H39)</f>
        <v>-500</v>
      </c>
      <c r="M39" s="77">
        <f t="shared" ref="M39:M43" si="4">(J39/H39)-1</f>
        <v>-8.2372322899504358E-4</v>
      </c>
    </row>
    <row r="40" spans="1:13">
      <c r="A40" s="13"/>
      <c r="E40" s="37"/>
      <c r="H40" s="32"/>
      <c r="J40" s="32"/>
      <c r="K40" s="19"/>
      <c r="L40" s="32"/>
      <c r="M40" s="79"/>
    </row>
    <row r="41" spans="1:13">
      <c r="A41" s="13"/>
      <c r="B41" s="37" t="s">
        <v>6</v>
      </c>
      <c r="C41" s="37"/>
      <c r="H41" s="60">
        <v>-951418</v>
      </c>
      <c r="I41" s="63"/>
      <c r="J41" s="60">
        <v>-750000</v>
      </c>
      <c r="K41" s="60"/>
      <c r="L41" s="60">
        <f>SUM(H41-J41)</f>
        <v>-201418</v>
      </c>
      <c r="M41" s="77">
        <f t="shared" si="4"/>
        <v>-0.21170295285563234</v>
      </c>
    </row>
    <row r="42" spans="1:13">
      <c r="A42" s="13"/>
      <c r="B42" s="37" t="s">
        <v>8</v>
      </c>
      <c r="E42" s="37"/>
      <c r="F42" s="37"/>
      <c r="G42" s="36"/>
      <c r="H42" s="34">
        <v>85537</v>
      </c>
      <c r="J42" s="34">
        <v>100000</v>
      </c>
      <c r="K42" s="19"/>
      <c r="L42" s="34">
        <f>SUM(J42-H42)</f>
        <v>14463</v>
      </c>
      <c r="M42" s="78">
        <f t="shared" si="4"/>
        <v>0.16908472356991711</v>
      </c>
    </row>
    <row r="43" spans="1:13">
      <c r="A43" s="13"/>
      <c r="B43" s="37"/>
      <c r="D43" s="37" t="s">
        <v>58</v>
      </c>
      <c r="E43" s="37"/>
      <c r="F43" s="37"/>
      <c r="G43" s="36"/>
      <c r="H43" s="61">
        <f>SUM(H41:H42)</f>
        <v>-865881</v>
      </c>
      <c r="I43" s="63"/>
      <c r="J43" s="61">
        <f>SUM(J41:J42)</f>
        <v>-650000</v>
      </c>
      <c r="K43" s="63"/>
      <c r="L43" s="60">
        <f>SUM(L41:L42)</f>
        <v>-186955</v>
      </c>
      <c r="M43" s="77">
        <f t="shared" si="4"/>
        <v>-0.24931947923559938</v>
      </c>
    </row>
    <row r="44" spans="1:13">
      <c r="A44" s="13"/>
      <c r="B44" s="37"/>
      <c r="E44" s="37"/>
      <c r="F44" s="37"/>
      <c r="G44" s="36"/>
      <c r="H44" s="32"/>
      <c r="J44" s="32"/>
      <c r="K44" s="19"/>
      <c r="L44" s="33"/>
    </row>
    <row r="45" spans="1:13">
      <c r="A45" s="13"/>
      <c r="C45" s="37" t="s">
        <v>20</v>
      </c>
      <c r="D45" s="36"/>
      <c r="H45" s="61">
        <f>SUM(H39+H43)</f>
        <v>-258881</v>
      </c>
      <c r="I45" s="64"/>
      <c r="J45" s="61">
        <f>SUM(J39+J43)</f>
        <v>-43500</v>
      </c>
      <c r="K45" s="19"/>
      <c r="L45" s="32"/>
    </row>
    <row r="46" spans="1:13" ht="16.5" thickBot="1">
      <c r="A46" s="13"/>
      <c r="C46" s="36" t="s">
        <v>15</v>
      </c>
      <c r="D46" s="36"/>
      <c r="E46" s="36"/>
      <c r="H46" s="59">
        <v>457031</v>
      </c>
      <c r="I46" s="35"/>
      <c r="J46" s="59">
        <v>198150</v>
      </c>
      <c r="K46" s="19"/>
      <c r="L46" s="33"/>
    </row>
    <row r="47" spans="1:13">
      <c r="A47" s="13"/>
      <c r="C47" s="51" t="s">
        <v>12</v>
      </c>
      <c r="D47" s="36"/>
      <c r="E47" s="36"/>
      <c r="F47" s="36"/>
      <c r="H47" s="32">
        <f>SUM(H45:H46)</f>
        <v>198150</v>
      </c>
      <c r="I47" s="35"/>
      <c r="J47" s="32">
        <f>SUM(J45:J46)</f>
        <v>154650</v>
      </c>
      <c r="K47" s="19"/>
      <c r="L47" s="32" t="s">
        <v>18</v>
      </c>
    </row>
    <row r="48" spans="1:13">
      <c r="A48" s="13"/>
      <c r="J48" s="19" t="s">
        <v>18</v>
      </c>
      <c r="K48" s="19"/>
    </row>
    <row r="49" spans="1:13" ht="18">
      <c r="A49" s="38" t="s">
        <v>40</v>
      </c>
      <c r="B49" s="40"/>
      <c r="C49" s="41"/>
      <c r="D49" s="41"/>
      <c r="E49" s="41"/>
      <c r="J49" s="19"/>
      <c r="K49" s="19"/>
    </row>
    <row r="50" spans="1:13">
      <c r="A50" s="13"/>
      <c r="B50" s="37" t="s">
        <v>0</v>
      </c>
      <c r="C50" s="36"/>
      <c r="H50" s="60">
        <v>154200</v>
      </c>
      <c r="I50" s="60"/>
      <c r="J50" s="60">
        <v>154200</v>
      </c>
      <c r="K50" s="60"/>
      <c r="L50" s="60">
        <f>SUM(H50-J50)</f>
        <v>0</v>
      </c>
      <c r="M50" s="77">
        <f t="shared" ref="M50:M51" si="5">(J50/H50)-1</f>
        <v>0</v>
      </c>
    </row>
    <row r="51" spans="1:13">
      <c r="A51" s="13"/>
      <c r="B51" s="37" t="s">
        <v>6</v>
      </c>
      <c r="C51" s="37"/>
      <c r="D51" s="35" t="s">
        <v>18</v>
      </c>
      <c r="E51" s="35"/>
      <c r="F51" s="35"/>
      <c r="G51" s="35"/>
      <c r="H51" s="62">
        <v>-250000</v>
      </c>
      <c r="I51" s="60"/>
      <c r="J51" s="62">
        <v>-475000</v>
      </c>
      <c r="K51" s="64"/>
      <c r="L51" s="62">
        <f>SUM(H51-J51)</f>
        <v>225000</v>
      </c>
      <c r="M51" s="78">
        <f t="shared" si="5"/>
        <v>0.89999999999999991</v>
      </c>
    </row>
    <row r="52" spans="1:13">
      <c r="A52" s="42"/>
      <c r="B52" s="35"/>
      <c r="C52" s="37" t="s">
        <v>20</v>
      </c>
      <c r="D52" s="36"/>
      <c r="E52" s="36"/>
      <c r="F52" s="36"/>
      <c r="G52" s="36"/>
      <c r="H52" s="65">
        <f>H50+H51</f>
        <v>-95800</v>
      </c>
      <c r="I52" s="66"/>
      <c r="J52" s="65">
        <f>J50+J51</f>
        <v>-320800</v>
      </c>
      <c r="K52" s="33"/>
      <c r="L52" s="32"/>
    </row>
    <row r="53" spans="1:13" ht="16.5" thickBot="1">
      <c r="A53" s="42"/>
      <c r="B53" s="35"/>
      <c r="C53" s="36" t="s">
        <v>15</v>
      </c>
      <c r="D53" s="36"/>
      <c r="E53" s="36"/>
      <c r="F53" s="36"/>
      <c r="G53" s="36"/>
      <c r="H53" s="59">
        <v>465041</v>
      </c>
      <c r="I53" s="36"/>
      <c r="J53" s="59">
        <v>369241</v>
      </c>
      <c r="K53" s="33"/>
      <c r="L53" s="33"/>
    </row>
    <row r="54" spans="1:13">
      <c r="A54" s="42"/>
      <c r="B54" s="35"/>
      <c r="C54" s="51" t="s">
        <v>12</v>
      </c>
      <c r="D54" s="36"/>
      <c r="E54" s="36"/>
      <c r="F54" s="36"/>
      <c r="G54" s="36"/>
      <c r="H54" s="32">
        <f>SUM(H52+H53)</f>
        <v>369241</v>
      </c>
      <c r="I54" s="36"/>
      <c r="J54" s="32">
        <f>SUM(J52+J53)</f>
        <v>48441</v>
      </c>
      <c r="K54" s="33"/>
      <c r="L54" s="32"/>
    </row>
    <row r="55" spans="1:13" ht="17.100000000000001" customHeight="1">
      <c r="A55" s="13"/>
      <c r="J55" s="19"/>
      <c r="K55" s="19"/>
    </row>
    <row r="56" spans="1:13" ht="17.100000000000001" customHeight="1">
      <c r="A56" s="38" t="s">
        <v>41</v>
      </c>
      <c r="B56" s="38"/>
      <c r="C56" s="39"/>
      <c r="D56" s="43"/>
      <c r="E56" s="43"/>
      <c r="F56" s="35"/>
      <c r="G56" s="35"/>
      <c r="H56" s="35"/>
      <c r="I56" s="35"/>
      <c r="J56" s="31"/>
      <c r="K56" s="31"/>
      <c r="L56" s="35"/>
    </row>
    <row r="57" spans="1:13">
      <c r="A57" s="42"/>
      <c r="B57" s="37" t="s">
        <v>9</v>
      </c>
      <c r="C57" s="35"/>
      <c r="D57" s="35"/>
      <c r="E57" s="35"/>
      <c r="F57" s="35"/>
      <c r="G57" s="35"/>
      <c r="H57" s="60">
        <v>152200</v>
      </c>
      <c r="I57" s="60"/>
      <c r="J57" s="60">
        <v>152200</v>
      </c>
      <c r="K57" s="60"/>
      <c r="L57" s="60">
        <f>SUM(H57-J57)</f>
        <v>0</v>
      </c>
      <c r="M57" s="77">
        <f t="shared" ref="M57:M58" si="6">(J57/H57)-1</f>
        <v>0</v>
      </c>
    </row>
    <row r="58" spans="1:13">
      <c r="A58" s="35"/>
      <c r="B58" s="37" t="s">
        <v>6</v>
      </c>
      <c r="C58" s="37"/>
      <c r="D58" s="35"/>
      <c r="E58" s="35"/>
      <c r="F58" s="35"/>
      <c r="G58" s="35"/>
      <c r="H58" s="62">
        <v>-250000</v>
      </c>
      <c r="I58" s="60"/>
      <c r="J58" s="62">
        <v>-200000</v>
      </c>
      <c r="K58" s="60"/>
      <c r="L58" s="62">
        <f>SUM(H58-J58)</f>
        <v>-50000</v>
      </c>
      <c r="M58" s="78">
        <f t="shared" si="6"/>
        <v>-0.19999999999999996</v>
      </c>
    </row>
    <row r="59" spans="1:13">
      <c r="A59" s="35"/>
      <c r="B59" s="35"/>
      <c r="C59" s="37" t="s">
        <v>20</v>
      </c>
      <c r="D59" s="36"/>
      <c r="E59" s="36"/>
      <c r="F59" s="36"/>
      <c r="G59" s="36"/>
      <c r="H59" s="65">
        <f>H57+H58</f>
        <v>-97800</v>
      </c>
      <c r="I59" s="66"/>
      <c r="J59" s="65">
        <f>J57+J58</f>
        <v>-47800</v>
      </c>
      <c r="K59" s="33"/>
      <c r="L59" s="32" t="s">
        <v>18</v>
      </c>
    </row>
    <row r="60" spans="1:13" ht="16.5" thickBot="1">
      <c r="A60" s="35"/>
      <c r="B60" s="35"/>
      <c r="C60" s="36" t="s">
        <v>15</v>
      </c>
      <c r="D60" s="36"/>
      <c r="E60" s="36"/>
      <c r="F60" s="36"/>
      <c r="G60" s="36"/>
      <c r="H60" s="59">
        <v>162447</v>
      </c>
      <c r="I60" s="36"/>
      <c r="J60" s="59">
        <v>64647</v>
      </c>
      <c r="K60" s="33"/>
      <c r="L60" s="33"/>
    </row>
    <row r="61" spans="1:13">
      <c r="A61" s="35"/>
      <c r="B61" s="35"/>
      <c r="C61" s="51" t="s">
        <v>12</v>
      </c>
      <c r="D61" s="36"/>
      <c r="E61" s="36"/>
      <c r="F61" s="36"/>
      <c r="G61" s="36"/>
      <c r="H61" s="32">
        <f>SUM(H59:H60)</f>
        <v>64647</v>
      </c>
      <c r="I61" s="36"/>
      <c r="J61" s="32">
        <f>SUM(J59:J60)</f>
        <v>16847</v>
      </c>
      <c r="K61" s="33"/>
      <c r="L61" s="32"/>
    </row>
    <row r="62" spans="1:13">
      <c r="J62" s="19"/>
      <c r="K62" s="19"/>
    </row>
    <row r="63" spans="1:13" ht="18">
      <c r="A63" s="38" t="s">
        <v>42</v>
      </c>
      <c r="B63" s="40"/>
      <c r="C63" s="41"/>
      <c r="D63" s="41"/>
      <c r="E63" s="41"/>
      <c r="F63" s="35"/>
      <c r="G63" s="35"/>
      <c r="H63" s="35"/>
      <c r="I63" s="35"/>
      <c r="J63" s="31"/>
      <c r="K63" s="31"/>
      <c r="L63" s="35"/>
    </row>
    <row r="64" spans="1:13">
      <c r="A64" s="35"/>
      <c r="B64" s="37" t="s">
        <v>9</v>
      </c>
      <c r="C64" s="35"/>
      <c r="D64" s="35"/>
      <c r="E64" s="35"/>
      <c r="F64" s="35"/>
      <c r="G64" s="35"/>
      <c r="H64" s="60">
        <v>154500</v>
      </c>
      <c r="I64" s="60"/>
      <c r="J64" s="60">
        <v>154500</v>
      </c>
      <c r="K64" s="60"/>
      <c r="L64" s="60">
        <f>SUM(H64-J64)</f>
        <v>0</v>
      </c>
      <c r="M64" s="77">
        <f t="shared" ref="M64:M65" si="7">(J64/H64)-1</f>
        <v>0</v>
      </c>
    </row>
    <row r="65" spans="1:13">
      <c r="A65" s="35"/>
      <c r="B65" s="37" t="s">
        <v>6</v>
      </c>
      <c r="C65" s="35"/>
      <c r="D65" s="35"/>
      <c r="E65" s="35"/>
      <c r="F65" s="35"/>
      <c r="G65" s="35"/>
      <c r="H65" s="62">
        <v>-275000</v>
      </c>
      <c r="I65" s="60"/>
      <c r="J65" s="62">
        <v>-400000</v>
      </c>
      <c r="K65" s="60"/>
      <c r="L65" s="62">
        <f>SUM(H65-J65)</f>
        <v>125000</v>
      </c>
      <c r="M65" s="78">
        <f t="shared" si="7"/>
        <v>0.45454545454545459</v>
      </c>
    </row>
    <row r="66" spans="1:13">
      <c r="A66" s="35"/>
      <c r="B66" s="35"/>
      <c r="C66" s="37" t="s">
        <v>20</v>
      </c>
      <c r="D66" s="35"/>
      <c r="E66" s="35"/>
      <c r="F66" s="35"/>
      <c r="G66" s="35"/>
      <c r="H66" s="61">
        <f>SUM(H64+H65)</f>
        <v>-120500</v>
      </c>
      <c r="I66" s="64"/>
      <c r="J66" s="61">
        <f>SUM(J64+J65)</f>
        <v>-245500</v>
      </c>
      <c r="K66" s="31"/>
      <c r="L66" s="32"/>
    </row>
    <row r="67" spans="1:13" ht="16.5" thickBot="1">
      <c r="A67" s="35"/>
      <c r="B67" s="35"/>
      <c r="C67" s="36" t="s">
        <v>15</v>
      </c>
      <c r="D67" s="35"/>
      <c r="E67" s="35"/>
      <c r="F67" s="35"/>
      <c r="G67" s="35"/>
      <c r="H67" s="59">
        <v>417422</v>
      </c>
      <c r="I67" s="35"/>
      <c r="J67" s="59">
        <v>296922</v>
      </c>
      <c r="K67" s="33"/>
      <c r="L67" s="33"/>
    </row>
    <row r="68" spans="1:13">
      <c r="A68" s="35"/>
      <c r="B68" s="35"/>
      <c r="C68" s="51" t="s">
        <v>12</v>
      </c>
      <c r="D68" s="35"/>
      <c r="E68" s="35"/>
      <c r="F68" s="35"/>
      <c r="G68" s="35"/>
      <c r="H68" s="32">
        <f>SUM(H66:H67)</f>
        <v>296922</v>
      </c>
      <c r="I68" s="35"/>
      <c r="J68" s="32">
        <f>SUM(J66:J67)</f>
        <v>51422</v>
      </c>
      <c r="K68" s="31"/>
      <c r="L68" s="32"/>
    </row>
    <row r="69" spans="1:13">
      <c r="J69" s="19"/>
      <c r="K69" s="19"/>
    </row>
    <row r="70" spans="1:13" ht="18">
      <c r="A70" s="38" t="s">
        <v>48</v>
      </c>
      <c r="B70" s="40"/>
      <c r="C70" s="41"/>
      <c r="D70" s="41"/>
      <c r="E70" s="41"/>
      <c r="F70" s="41"/>
      <c r="G70" s="41"/>
      <c r="J70" s="19"/>
      <c r="K70" s="19"/>
    </row>
    <row r="71" spans="1:13">
      <c r="B71" s="37" t="s">
        <v>0</v>
      </c>
      <c r="C71" s="36"/>
      <c r="H71" s="60">
        <v>66600</v>
      </c>
      <c r="I71" s="60"/>
      <c r="J71" s="60">
        <v>66600</v>
      </c>
      <c r="K71" s="60"/>
      <c r="L71" s="60">
        <f>SUM(J71-H71)</f>
        <v>0</v>
      </c>
      <c r="M71" s="77">
        <f t="shared" ref="M71:M72" si="8">(J71/H71)-1</f>
        <v>0</v>
      </c>
    </row>
    <row r="72" spans="1:13">
      <c r="A72" s="35"/>
      <c r="B72" s="37" t="s">
        <v>14</v>
      </c>
      <c r="C72" s="37"/>
      <c r="D72" s="35"/>
      <c r="E72" s="35"/>
      <c r="F72" s="35"/>
      <c r="G72" s="35"/>
      <c r="H72" s="62">
        <v>-67200</v>
      </c>
      <c r="I72" s="60"/>
      <c r="J72" s="62">
        <v>-33000</v>
      </c>
      <c r="K72" s="60"/>
      <c r="L72" s="62">
        <f>SUM(J72-H72)</f>
        <v>34200</v>
      </c>
      <c r="M72" s="78">
        <f t="shared" si="8"/>
        <v>-0.5089285714285714</v>
      </c>
    </row>
    <row r="73" spans="1:13">
      <c r="A73" s="35"/>
      <c r="B73" s="35"/>
      <c r="C73" s="37" t="s">
        <v>20</v>
      </c>
      <c r="D73" s="35"/>
      <c r="E73" s="35"/>
      <c r="F73" s="35"/>
      <c r="G73" s="35"/>
      <c r="H73" s="61">
        <f>SUM(H71+H72)</f>
        <v>-600</v>
      </c>
      <c r="I73" s="35"/>
      <c r="J73" s="61">
        <f>SUM(J71+J72)</f>
        <v>33600</v>
      </c>
      <c r="K73" s="31"/>
      <c r="L73" s="32"/>
    </row>
    <row r="74" spans="1:13" ht="16.5" thickBot="1">
      <c r="A74" s="35"/>
      <c r="B74" s="35"/>
      <c r="C74" s="36" t="s">
        <v>16</v>
      </c>
      <c r="D74" s="35"/>
      <c r="E74" s="35"/>
      <c r="F74" s="35"/>
      <c r="G74" s="35"/>
      <c r="H74" s="59">
        <v>140639</v>
      </c>
      <c r="I74" s="36"/>
      <c r="J74" s="59">
        <v>140039</v>
      </c>
      <c r="K74" s="31"/>
      <c r="L74" s="33"/>
    </row>
    <row r="75" spans="1:13">
      <c r="A75" s="35"/>
      <c r="B75" s="35"/>
      <c r="C75" s="37" t="s">
        <v>12</v>
      </c>
      <c r="D75" s="35"/>
      <c r="E75" s="35"/>
      <c r="F75" s="35"/>
      <c r="G75" s="35"/>
      <c r="H75" s="32">
        <f>SUM(H73:H74)</f>
        <v>140039</v>
      </c>
      <c r="I75" s="35"/>
      <c r="J75" s="32">
        <f>SUM(J73:J74)</f>
        <v>173639</v>
      </c>
      <c r="K75" s="31"/>
      <c r="L75" s="32"/>
    </row>
    <row r="76" spans="1:13">
      <c r="A76" s="35"/>
      <c r="B76" s="35"/>
      <c r="C76" s="44"/>
      <c r="D76" s="35"/>
      <c r="E76" s="35"/>
      <c r="F76" s="35"/>
      <c r="G76" s="35"/>
      <c r="H76" s="35"/>
      <c r="I76" s="35"/>
      <c r="J76" s="31"/>
      <c r="K76" s="31"/>
      <c r="L76" s="35"/>
    </row>
    <row r="77" spans="1:13" ht="18">
      <c r="A77" s="76" t="s">
        <v>37</v>
      </c>
      <c r="B77" s="40"/>
      <c r="C77" s="41"/>
      <c r="D77" s="41"/>
      <c r="E77" s="41"/>
      <c r="F77" s="41"/>
      <c r="J77" s="19"/>
      <c r="K77" s="19"/>
    </row>
    <row r="78" spans="1:13">
      <c r="B78" s="37" t="s">
        <v>9</v>
      </c>
      <c r="H78" s="60">
        <v>151800</v>
      </c>
      <c r="I78" s="60"/>
      <c r="J78" s="60">
        <v>153200</v>
      </c>
      <c r="K78" s="60"/>
      <c r="L78" s="60">
        <f>SUM(J78-H78)</f>
        <v>1400</v>
      </c>
      <c r="M78" s="77">
        <f t="shared" ref="M78:M79" si="9">(J78/H78)-1</f>
        <v>9.2226613965744608E-3</v>
      </c>
    </row>
    <row r="79" spans="1:13">
      <c r="B79" s="37" t="s">
        <v>13</v>
      </c>
      <c r="H79" s="62">
        <v>-223080</v>
      </c>
      <c r="I79" s="60"/>
      <c r="J79" s="62">
        <v>-219330</v>
      </c>
      <c r="K79" s="60"/>
      <c r="L79" s="62">
        <f>SUM(H79-J79)</f>
        <v>-3750</v>
      </c>
      <c r="M79" s="78">
        <f t="shared" si="9"/>
        <v>-1.6810112963959067E-2</v>
      </c>
    </row>
    <row r="80" spans="1:13">
      <c r="C80" s="37" t="s">
        <v>20</v>
      </c>
      <c r="D80" s="36"/>
      <c r="E80" s="36"/>
      <c r="F80" s="36"/>
      <c r="G80" s="36"/>
      <c r="H80" s="61">
        <f>H78+H79</f>
        <v>-71280</v>
      </c>
      <c r="I80" s="60"/>
      <c r="J80" s="61">
        <f>J78+J79</f>
        <v>-66130</v>
      </c>
      <c r="K80" s="33"/>
      <c r="L80" s="32"/>
    </row>
    <row r="81" spans="1:13" ht="16.5" thickBot="1">
      <c r="C81" s="36" t="s">
        <v>15</v>
      </c>
      <c r="D81" s="36"/>
      <c r="E81" s="36"/>
      <c r="F81" s="36"/>
      <c r="G81" s="36"/>
      <c r="H81" s="59">
        <v>246746</v>
      </c>
      <c r="I81" s="36"/>
      <c r="J81" s="59">
        <v>175466</v>
      </c>
      <c r="K81" s="33"/>
      <c r="L81" s="33"/>
    </row>
    <row r="82" spans="1:13">
      <c r="C82" s="37" t="s">
        <v>12</v>
      </c>
      <c r="D82" s="36"/>
      <c r="E82" s="36"/>
      <c r="F82" s="36"/>
      <c r="G82" s="36"/>
      <c r="H82" s="32">
        <f>H80+H81</f>
        <v>175466</v>
      </c>
      <c r="I82" s="36"/>
      <c r="J82" s="32">
        <f>J80+J81</f>
        <v>109336</v>
      </c>
      <c r="K82" s="33"/>
      <c r="L82" s="32"/>
    </row>
    <row r="83" spans="1:13">
      <c r="C83" s="12"/>
      <c r="J83" s="19"/>
      <c r="K83" s="19"/>
    </row>
    <row r="84" spans="1:13">
      <c r="A84" s="38" t="s">
        <v>43</v>
      </c>
      <c r="B84" s="26"/>
      <c r="C84" s="27"/>
      <c r="D84" s="28"/>
      <c r="E84" s="28"/>
      <c r="F84" s="28"/>
      <c r="J84" s="19"/>
      <c r="K84" s="19"/>
    </row>
    <row r="85" spans="1:13">
      <c r="B85" s="37" t="s">
        <v>9</v>
      </c>
      <c r="H85" s="60">
        <v>90900</v>
      </c>
      <c r="I85" s="60"/>
      <c r="J85" s="60">
        <v>86000</v>
      </c>
      <c r="K85" s="63"/>
      <c r="L85" s="60">
        <f>J85-H85</f>
        <v>-4900</v>
      </c>
      <c r="M85" s="77">
        <f t="shared" ref="M85:M86" si="10">(J85/H85)-1</f>
        <v>-5.3905390539053855E-2</v>
      </c>
    </row>
    <row r="86" spans="1:13">
      <c r="A86" s="36"/>
      <c r="B86" s="37" t="s">
        <v>13</v>
      </c>
      <c r="C86" s="36"/>
      <c r="D86" s="36"/>
      <c r="E86" s="36"/>
      <c r="F86" s="36"/>
      <c r="G86" s="36"/>
      <c r="H86" s="62">
        <v>-86725</v>
      </c>
      <c r="I86" s="60"/>
      <c r="J86" s="62">
        <v>-85488</v>
      </c>
      <c r="K86" s="60"/>
      <c r="L86" s="62">
        <f>H86-J86</f>
        <v>-1237</v>
      </c>
      <c r="M86" s="78">
        <f t="shared" si="10"/>
        <v>-1.4263476506197748E-2</v>
      </c>
    </row>
    <row r="87" spans="1:13">
      <c r="A87" s="36"/>
      <c r="B87" s="36"/>
      <c r="C87" s="37" t="s">
        <v>20</v>
      </c>
      <c r="D87" s="36"/>
      <c r="E87" s="36"/>
      <c r="F87" s="36"/>
      <c r="G87" s="36"/>
      <c r="H87" s="32">
        <f>H85+H86</f>
        <v>4175</v>
      </c>
      <c r="I87" s="36"/>
      <c r="J87" s="32">
        <f>J85+J86</f>
        <v>512</v>
      </c>
      <c r="K87" s="33"/>
      <c r="L87" s="32"/>
    </row>
    <row r="88" spans="1:13" ht="16.5" thickBot="1">
      <c r="A88" s="36"/>
      <c r="B88" s="36"/>
      <c r="C88" s="36" t="s">
        <v>15</v>
      </c>
      <c r="D88" s="36"/>
      <c r="E88" s="36"/>
      <c r="F88" s="36"/>
      <c r="G88" s="36"/>
      <c r="H88" s="59">
        <v>144924</v>
      </c>
      <c r="I88" s="36"/>
      <c r="J88" s="59">
        <v>149099</v>
      </c>
      <c r="K88" s="33"/>
      <c r="L88" s="33"/>
    </row>
    <row r="89" spans="1:13">
      <c r="A89" s="36"/>
      <c r="B89" s="36"/>
      <c r="C89" s="51" t="s">
        <v>12</v>
      </c>
      <c r="D89" s="36"/>
      <c r="E89" s="36"/>
      <c r="F89" s="36"/>
      <c r="G89" s="36"/>
      <c r="H89" s="32">
        <f>H87+H88</f>
        <v>149099</v>
      </c>
      <c r="I89" s="36"/>
      <c r="J89" s="32">
        <f>J87+J88</f>
        <v>149611</v>
      </c>
      <c r="K89" s="33"/>
      <c r="L89" s="32"/>
    </row>
    <row r="90" spans="1:13">
      <c r="A90" s="36"/>
      <c r="B90" s="36"/>
      <c r="C90" s="51"/>
      <c r="D90" s="36"/>
      <c r="E90" s="36"/>
      <c r="F90" s="36"/>
      <c r="G90" s="36"/>
      <c r="H90" s="32"/>
      <c r="I90" s="36"/>
      <c r="J90" s="32"/>
      <c r="K90" s="33"/>
      <c r="L90" s="32"/>
    </row>
    <row r="91" spans="1:13" ht="18">
      <c r="A91" s="38" t="s">
        <v>56</v>
      </c>
      <c r="B91" s="40"/>
      <c r="C91" s="40"/>
      <c r="D91" s="26"/>
      <c r="J91" s="19"/>
      <c r="K91" s="19"/>
    </row>
    <row r="92" spans="1:13">
      <c r="B92" s="37" t="s">
        <v>9</v>
      </c>
      <c r="H92" s="60">
        <v>269547</v>
      </c>
      <c r="I92" s="67"/>
      <c r="J92" s="60">
        <v>2500000</v>
      </c>
      <c r="K92" s="67"/>
      <c r="L92" s="60">
        <f>SUM(J92-H92)</f>
        <v>2230453</v>
      </c>
      <c r="M92" s="77">
        <f t="shared" ref="M92:M94" si="11">(J92/H92)-1</f>
        <v>8.274820346729884</v>
      </c>
    </row>
    <row r="93" spans="1:13">
      <c r="A93" s="36"/>
      <c r="B93" s="37" t="s">
        <v>13</v>
      </c>
      <c r="C93" s="36"/>
      <c r="D93" s="36"/>
      <c r="E93" s="36"/>
      <c r="F93" s="36"/>
      <c r="G93" s="36"/>
      <c r="H93" s="60">
        <v>-292510</v>
      </c>
      <c r="I93" s="60"/>
      <c r="J93" s="60">
        <v>-2500000</v>
      </c>
      <c r="K93" s="33"/>
      <c r="L93" s="60">
        <f>SUM(H93-J93)</f>
        <v>2207490</v>
      </c>
      <c r="M93" s="77">
        <f t="shared" si="11"/>
        <v>7.5467163515777234</v>
      </c>
    </row>
    <row r="94" spans="1:13">
      <c r="A94" s="36"/>
      <c r="B94" s="37" t="s">
        <v>59</v>
      </c>
      <c r="C94" s="37"/>
      <c r="D94" s="36"/>
      <c r="E94" s="36"/>
      <c r="F94" s="36"/>
      <c r="G94" s="36"/>
      <c r="H94" s="34">
        <v>8263</v>
      </c>
      <c r="I94" s="33"/>
      <c r="J94" s="34">
        <v>0</v>
      </c>
      <c r="K94" s="33"/>
      <c r="L94" s="62">
        <f>SUM(J94-H94)</f>
        <v>-8263</v>
      </c>
      <c r="M94" s="78">
        <f t="shared" si="11"/>
        <v>-1</v>
      </c>
    </row>
    <row r="95" spans="1:13">
      <c r="A95" s="36"/>
      <c r="B95" s="36"/>
      <c r="C95" s="37" t="s">
        <v>75</v>
      </c>
      <c r="D95" s="36"/>
      <c r="E95" s="36"/>
      <c r="F95" s="36"/>
      <c r="G95" s="36"/>
      <c r="H95" s="61">
        <f>H92+H93+H94</f>
        <v>-14700</v>
      </c>
      <c r="I95" s="33"/>
      <c r="J95" s="61">
        <f>J92+J93+J94</f>
        <v>0</v>
      </c>
      <c r="K95" s="33"/>
      <c r="L95" s="32"/>
    </row>
    <row r="96" spans="1:13" ht="16.5" thickBot="1">
      <c r="A96" s="36"/>
      <c r="B96" s="36"/>
      <c r="C96" s="36" t="s">
        <v>15</v>
      </c>
      <c r="D96" s="36"/>
      <c r="E96" s="36"/>
      <c r="F96" s="36"/>
      <c r="G96" s="36"/>
      <c r="H96" s="59">
        <v>14700</v>
      </c>
      <c r="I96" s="33"/>
      <c r="J96" s="59">
        <v>0</v>
      </c>
      <c r="K96" s="33"/>
      <c r="L96" s="33"/>
    </row>
    <row r="97" spans="1:13">
      <c r="A97" s="36"/>
      <c r="B97" s="36"/>
      <c r="C97" s="51" t="s">
        <v>12</v>
      </c>
      <c r="D97" s="36"/>
      <c r="E97" s="36"/>
      <c r="F97" s="36"/>
      <c r="G97" s="36"/>
      <c r="H97" s="32">
        <f>SUM(H95+H96)</f>
        <v>0</v>
      </c>
      <c r="I97" s="33"/>
      <c r="J97" s="32">
        <f>SUM(J95+J96)</f>
        <v>0</v>
      </c>
      <c r="K97" s="33"/>
      <c r="L97" s="32"/>
    </row>
    <row r="98" spans="1:13">
      <c r="C98" s="12"/>
      <c r="J98" s="19"/>
      <c r="K98" s="19"/>
    </row>
    <row r="99" spans="1:13">
      <c r="A99" s="38" t="s">
        <v>77</v>
      </c>
      <c r="B99" s="26"/>
      <c r="C99" s="27"/>
      <c r="D99" s="28"/>
      <c r="J99" s="19"/>
      <c r="K99" s="19"/>
    </row>
    <row r="100" spans="1:13">
      <c r="A100" t="s">
        <v>18</v>
      </c>
      <c r="B100" s="37" t="s">
        <v>9</v>
      </c>
      <c r="H100" s="60">
        <v>222644</v>
      </c>
      <c r="I100" s="60"/>
      <c r="J100" s="60">
        <v>2956000</v>
      </c>
      <c r="K100" s="19"/>
      <c r="L100" s="60">
        <f>J100-H100</f>
        <v>2733356</v>
      </c>
      <c r="M100" s="77">
        <f t="shared" ref="M100:M105" si="12">(J100/H100)-1</f>
        <v>12.276800632399706</v>
      </c>
    </row>
    <row r="101" spans="1:13">
      <c r="A101" s="36"/>
      <c r="B101" s="37" t="s">
        <v>13</v>
      </c>
      <c r="C101" s="36"/>
      <c r="D101" s="36"/>
      <c r="E101" s="36"/>
      <c r="F101" s="36"/>
      <c r="G101" s="33"/>
      <c r="H101" s="60">
        <v>-1336258</v>
      </c>
      <c r="I101" s="60"/>
      <c r="J101" s="60">
        <v>-3189833</v>
      </c>
      <c r="K101" s="60"/>
      <c r="L101" s="60">
        <f>H101-J101</f>
        <v>1853575</v>
      </c>
      <c r="M101" s="77">
        <f t="shared" si="12"/>
        <v>1.3871385615652065</v>
      </c>
    </row>
    <row r="102" spans="1:13">
      <c r="A102" s="36"/>
      <c r="B102" s="37"/>
      <c r="C102" s="36"/>
      <c r="D102" s="36"/>
      <c r="E102" s="36"/>
      <c r="F102" s="36"/>
      <c r="G102" s="33"/>
      <c r="H102" s="60"/>
      <c r="I102" s="60"/>
      <c r="J102" s="60"/>
      <c r="K102" s="60"/>
      <c r="L102" s="60"/>
      <c r="M102" s="36"/>
    </row>
    <row r="103" spans="1:13">
      <c r="A103" s="36"/>
      <c r="B103" s="36" t="s">
        <v>8</v>
      </c>
      <c r="C103" s="37"/>
      <c r="D103" s="36"/>
      <c r="E103" s="36"/>
      <c r="F103" s="36"/>
      <c r="G103" s="36"/>
      <c r="H103" s="60">
        <v>726064</v>
      </c>
      <c r="I103" s="60"/>
      <c r="J103" s="60">
        <v>350000</v>
      </c>
      <c r="K103" s="60"/>
      <c r="L103" s="60">
        <f>J103-H103</f>
        <v>-376064</v>
      </c>
      <c r="M103" s="77">
        <f t="shared" si="12"/>
        <v>-0.51794883095705058</v>
      </c>
    </row>
    <row r="104" spans="1:13">
      <c r="A104" s="36"/>
      <c r="B104" s="36" t="s">
        <v>6</v>
      </c>
      <c r="C104" s="36"/>
      <c r="D104" s="36"/>
      <c r="E104" s="36"/>
      <c r="F104" s="36"/>
      <c r="G104" s="36"/>
      <c r="H104" s="62">
        <v>-85537</v>
      </c>
      <c r="I104" s="60"/>
      <c r="J104" s="62">
        <v>-100000</v>
      </c>
      <c r="K104" s="60"/>
      <c r="L104" s="62">
        <f>H104-J104</f>
        <v>14463</v>
      </c>
      <c r="M104" s="78">
        <f t="shared" si="12"/>
        <v>0.16908472356991711</v>
      </c>
    </row>
    <row r="105" spans="1:13">
      <c r="A105" s="36"/>
      <c r="B105" s="37"/>
      <c r="C105" s="36"/>
      <c r="D105" s="37" t="s">
        <v>58</v>
      </c>
      <c r="E105" s="36"/>
      <c r="F105" s="36"/>
      <c r="G105" s="36"/>
      <c r="H105" s="61">
        <f>SUM(H103+H104)</f>
        <v>640527</v>
      </c>
      <c r="I105" s="60"/>
      <c r="J105" s="61">
        <f>SUM(J103+J104)</f>
        <v>250000</v>
      </c>
      <c r="K105" s="60"/>
      <c r="L105" s="61">
        <f>SUM(L103+L104)</f>
        <v>-361601</v>
      </c>
      <c r="M105" s="77">
        <f t="shared" si="12"/>
        <v>-0.60969639062834191</v>
      </c>
    </row>
    <row r="106" spans="1:13">
      <c r="A106" s="36"/>
      <c r="B106" s="37"/>
      <c r="C106" s="36"/>
      <c r="D106" s="37"/>
      <c r="E106" s="36"/>
      <c r="F106" s="36"/>
      <c r="G106" s="36"/>
      <c r="H106" s="61"/>
      <c r="I106" s="60"/>
      <c r="J106" s="61"/>
      <c r="K106" s="60"/>
      <c r="L106" s="61"/>
    </row>
    <row r="107" spans="1:13">
      <c r="A107" s="36"/>
      <c r="B107" s="36"/>
      <c r="C107" s="37" t="s">
        <v>20</v>
      </c>
      <c r="D107" s="36"/>
      <c r="E107" s="36"/>
      <c r="F107" s="36"/>
      <c r="G107" s="36"/>
      <c r="H107" s="61">
        <f>SUM(H100+H101+H105)</f>
        <v>-473087</v>
      </c>
      <c r="I107" s="60"/>
      <c r="J107" s="61">
        <f>SUM(J100+J101+J105)</f>
        <v>16167</v>
      </c>
      <c r="K107" s="60"/>
      <c r="L107" s="60"/>
    </row>
    <row r="108" spans="1:13" ht="16.5" thickBot="1">
      <c r="A108" s="36"/>
      <c r="B108" s="36"/>
      <c r="C108" s="36" t="s">
        <v>15</v>
      </c>
      <c r="D108" s="36"/>
      <c r="E108" s="36"/>
      <c r="F108" s="36"/>
      <c r="G108" s="36"/>
      <c r="H108" s="59">
        <v>728913</v>
      </c>
      <c r="I108" s="33"/>
      <c r="J108" s="59">
        <v>255826</v>
      </c>
      <c r="K108" s="33"/>
      <c r="L108" s="33"/>
    </row>
    <row r="109" spans="1:13">
      <c r="A109" s="36"/>
      <c r="B109" s="36"/>
      <c r="C109" s="51" t="s">
        <v>12</v>
      </c>
      <c r="D109" s="36"/>
      <c r="E109" s="36"/>
      <c r="F109" s="36"/>
      <c r="G109" s="36"/>
      <c r="H109" s="32">
        <f>H107+H108</f>
        <v>255826</v>
      </c>
      <c r="I109" s="33"/>
      <c r="J109" s="32">
        <f>J107+J108</f>
        <v>271993</v>
      </c>
      <c r="K109" s="33"/>
      <c r="L109" s="32"/>
    </row>
    <row r="110" spans="1:13">
      <c r="J110" s="19"/>
      <c r="K110" s="19"/>
    </row>
    <row r="111" spans="1:13" ht="18">
      <c r="A111" s="38" t="s">
        <v>44</v>
      </c>
      <c r="B111" s="40"/>
      <c r="C111" s="41"/>
      <c r="D111" s="41"/>
      <c r="E111" s="28"/>
      <c r="J111" s="19"/>
      <c r="K111" s="19"/>
    </row>
    <row r="112" spans="1:13">
      <c r="B112" s="37" t="s">
        <v>9</v>
      </c>
      <c r="C112" s="36"/>
      <c r="H112" s="33">
        <v>100</v>
      </c>
      <c r="I112" s="36"/>
      <c r="J112" s="33">
        <v>100</v>
      </c>
      <c r="K112" s="19"/>
      <c r="L112" s="60">
        <f>J112-H112</f>
        <v>0</v>
      </c>
      <c r="M112" s="77">
        <f t="shared" ref="M112:M114" si="13">(J112/H112)-1</f>
        <v>0</v>
      </c>
    </row>
    <row r="113" spans="1:13">
      <c r="B113" s="37" t="s">
        <v>13</v>
      </c>
      <c r="C113" s="37"/>
      <c r="H113" s="60">
        <v>-73768</v>
      </c>
      <c r="I113" s="60"/>
      <c r="J113" s="60">
        <v>-29000</v>
      </c>
      <c r="K113" s="19"/>
      <c r="L113" s="60">
        <f>H113-J113</f>
        <v>-44768</v>
      </c>
      <c r="M113" s="77">
        <f t="shared" si="13"/>
        <v>-0.60687561002060519</v>
      </c>
    </row>
    <row r="114" spans="1:13">
      <c r="B114" s="37" t="s">
        <v>21</v>
      </c>
      <c r="C114" s="37"/>
      <c r="H114" s="62">
        <v>41000</v>
      </c>
      <c r="I114" s="60"/>
      <c r="J114" s="62">
        <v>41000</v>
      </c>
      <c r="K114" s="19"/>
      <c r="L114" s="62">
        <f>J114-H114</f>
        <v>0</v>
      </c>
      <c r="M114" s="78">
        <f t="shared" si="13"/>
        <v>0</v>
      </c>
    </row>
    <row r="115" spans="1:13">
      <c r="C115" s="37" t="s">
        <v>20</v>
      </c>
      <c r="D115" s="36"/>
      <c r="E115" s="36"/>
      <c r="F115" s="36"/>
      <c r="G115" s="36"/>
      <c r="H115" s="61">
        <f>H112+H113+H114</f>
        <v>-32668</v>
      </c>
      <c r="I115" s="60"/>
      <c r="J115" s="61">
        <f>J112+J113+J114</f>
        <v>12100</v>
      </c>
      <c r="K115" s="33"/>
      <c r="L115" s="61" t="s">
        <v>18</v>
      </c>
    </row>
    <row r="116" spans="1:13" ht="16.5" thickBot="1">
      <c r="C116" s="36" t="s">
        <v>15</v>
      </c>
      <c r="D116" s="71"/>
      <c r="E116" s="36"/>
      <c r="F116" s="36"/>
      <c r="G116" s="36"/>
      <c r="H116" s="72">
        <v>53978</v>
      </c>
      <c r="I116" s="60"/>
      <c r="J116" s="72">
        <v>21310</v>
      </c>
      <c r="K116" s="33"/>
      <c r="L116" s="33"/>
    </row>
    <row r="117" spans="1:13">
      <c r="C117" s="51" t="s">
        <v>12</v>
      </c>
      <c r="D117" s="36"/>
      <c r="E117" s="36"/>
      <c r="F117" s="36"/>
      <c r="G117" s="36"/>
      <c r="H117" s="61">
        <f>H115+H116</f>
        <v>21310</v>
      </c>
      <c r="I117" s="60"/>
      <c r="J117" s="61">
        <f>J115+J116</f>
        <v>33410</v>
      </c>
      <c r="K117" s="33"/>
      <c r="L117" s="32"/>
    </row>
    <row r="118" spans="1:13">
      <c r="J118" s="19"/>
      <c r="K118" s="19"/>
    </row>
    <row r="119" spans="1:13" ht="18">
      <c r="A119" s="38" t="s">
        <v>45</v>
      </c>
      <c r="B119" s="26"/>
      <c r="C119" s="27"/>
      <c r="D119" s="41"/>
      <c r="J119" s="19"/>
      <c r="K119" s="19"/>
    </row>
    <row r="120" spans="1:13">
      <c r="B120" s="37" t="s">
        <v>9</v>
      </c>
      <c r="H120" s="33">
        <v>1100</v>
      </c>
      <c r="I120" s="33"/>
      <c r="J120" s="33">
        <v>1000</v>
      </c>
      <c r="K120" s="19"/>
      <c r="L120" s="60">
        <f>J120-H120</f>
        <v>-100</v>
      </c>
      <c r="M120" s="77">
        <f t="shared" ref="M120:M122" si="14">(J120/H120)-1</f>
        <v>-9.0909090909090939E-2</v>
      </c>
    </row>
    <row r="121" spans="1:13">
      <c r="A121" s="36"/>
      <c r="B121" s="37" t="s">
        <v>13</v>
      </c>
      <c r="C121" s="36"/>
      <c r="D121" s="36"/>
      <c r="E121" s="36"/>
      <c r="F121" s="36"/>
      <c r="G121" s="36"/>
      <c r="H121" s="60">
        <v>-143300</v>
      </c>
      <c r="I121" s="60"/>
      <c r="J121" s="60">
        <v>-99500</v>
      </c>
      <c r="K121" s="33"/>
      <c r="L121" s="60">
        <f>J121-H121</f>
        <v>43800</v>
      </c>
      <c r="M121" s="77">
        <f t="shared" si="14"/>
        <v>-0.30565247732030709</v>
      </c>
    </row>
    <row r="122" spans="1:13">
      <c r="A122" s="36"/>
      <c r="B122" s="37" t="s">
        <v>21</v>
      </c>
      <c r="C122" s="37"/>
      <c r="D122" s="36"/>
      <c r="E122" s="36"/>
      <c r="F122" s="36"/>
      <c r="G122" s="36"/>
      <c r="H122" s="34">
        <v>60000</v>
      </c>
      <c r="I122" s="33"/>
      <c r="J122" s="34">
        <v>60000</v>
      </c>
      <c r="K122" s="33"/>
      <c r="L122" s="62">
        <f>J122-H122</f>
        <v>0</v>
      </c>
      <c r="M122" s="78">
        <f t="shared" si="14"/>
        <v>0</v>
      </c>
    </row>
    <row r="123" spans="1:13">
      <c r="A123" s="36"/>
      <c r="B123" s="36"/>
      <c r="C123" s="37" t="s">
        <v>11</v>
      </c>
      <c r="D123" s="36"/>
      <c r="E123" s="36"/>
      <c r="F123" s="36"/>
      <c r="G123" s="36"/>
      <c r="H123" s="61">
        <f>SUM(H120+H122+H121)</f>
        <v>-82200</v>
      </c>
      <c r="I123" s="60"/>
      <c r="J123" s="61">
        <f>SUM(J120+J122+J121)</f>
        <v>-38500</v>
      </c>
      <c r="K123" s="60"/>
      <c r="L123" s="61" t="s">
        <v>18</v>
      </c>
    </row>
    <row r="124" spans="1:13" ht="16.5" thickBot="1">
      <c r="A124" s="36"/>
      <c r="B124" s="36"/>
      <c r="C124" s="36" t="s">
        <v>16</v>
      </c>
      <c r="D124" s="36"/>
      <c r="E124" s="36"/>
      <c r="F124" s="36"/>
      <c r="G124" s="36"/>
      <c r="H124" s="59">
        <v>141420</v>
      </c>
      <c r="I124" s="33"/>
      <c r="J124" s="59">
        <v>59220</v>
      </c>
      <c r="K124" s="33"/>
      <c r="L124" s="33"/>
    </row>
    <row r="125" spans="1:13">
      <c r="C125" s="51" t="s">
        <v>12</v>
      </c>
      <c r="D125" s="36"/>
      <c r="E125" s="36"/>
      <c r="F125" s="36"/>
      <c r="G125" s="36"/>
      <c r="H125" s="32">
        <f>H123+H124</f>
        <v>59220</v>
      </c>
      <c r="I125" s="33"/>
      <c r="J125" s="32">
        <f>J123+J124</f>
        <v>20720</v>
      </c>
      <c r="K125" s="33"/>
      <c r="L125" s="32"/>
    </row>
    <row r="126" spans="1:13">
      <c r="C126" s="51"/>
      <c r="D126" s="36"/>
      <c r="E126" s="36"/>
      <c r="F126" s="36"/>
      <c r="G126" s="36"/>
      <c r="H126" s="32"/>
      <c r="I126" s="33"/>
      <c r="J126" s="32"/>
      <c r="K126" s="33"/>
      <c r="L126" s="32"/>
    </row>
    <row r="127" spans="1:13">
      <c r="A127" s="38" t="s">
        <v>38</v>
      </c>
      <c r="B127" s="38"/>
      <c r="C127" s="43"/>
      <c r="J127" s="19"/>
      <c r="K127" s="19"/>
    </row>
    <row r="128" spans="1:13">
      <c r="B128" s="37" t="s">
        <v>0</v>
      </c>
      <c r="J128" s="19"/>
      <c r="K128" s="19"/>
    </row>
    <row r="129" spans="1:13">
      <c r="A129" s="36"/>
      <c r="B129" s="36"/>
      <c r="C129" s="36" t="s">
        <v>64</v>
      </c>
      <c r="D129" s="36"/>
      <c r="E129" s="36"/>
      <c r="F129" s="36"/>
      <c r="G129" s="36"/>
      <c r="H129" s="33">
        <v>1823700</v>
      </c>
      <c r="I129" s="33"/>
      <c r="J129" s="33">
        <v>1823950</v>
      </c>
      <c r="K129" s="33"/>
      <c r="L129" s="60">
        <f>J129-H129</f>
        <v>250</v>
      </c>
      <c r="M129" s="77">
        <f t="shared" ref="M129:M141" si="15">(J129/H129)-1</f>
        <v>1.3708395021105879E-4</v>
      </c>
    </row>
    <row r="130" spans="1:13">
      <c r="A130" s="36"/>
      <c r="B130" s="36"/>
      <c r="C130" s="36" t="s">
        <v>7</v>
      </c>
      <c r="D130" s="36"/>
      <c r="E130" s="36"/>
      <c r="F130" s="36"/>
      <c r="G130" s="36"/>
      <c r="H130" s="34">
        <v>38200</v>
      </c>
      <c r="I130" s="33"/>
      <c r="J130" s="34">
        <v>40200</v>
      </c>
      <c r="K130" s="33"/>
      <c r="L130" s="62">
        <f>J130-H130</f>
        <v>2000</v>
      </c>
      <c r="M130" s="78">
        <f t="shared" si="15"/>
        <v>5.2356020942408321E-2</v>
      </c>
    </row>
    <row r="131" spans="1:13">
      <c r="A131" s="36"/>
      <c r="B131" s="36"/>
      <c r="C131" s="36" t="s">
        <v>18</v>
      </c>
      <c r="D131" s="36"/>
      <c r="E131" s="37" t="s">
        <v>10</v>
      </c>
      <c r="F131" s="36"/>
      <c r="G131" s="36"/>
      <c r="H131" s="32">
        <f>H129+H130</f>
        <v>1861900</v>
      </c>
      <c r="I131" s="33"/>
      <c r="J131" s="32">
        <f>J129+J130</f>
        <v>1864150</v>
      </c>
      <c r="K131" s="33"/>
      <c r="L131" s="32">
        <f>L129+L130</f>
        <v>2250</v>
      </c>
      <c r="M131" s="77">
        <f t="shared" si="15"/>
        <v>1.2084429883452152E-3</v>
      </c>
    </row>
    <row r="132" spans="1:13">
      <c r="B132" s="37" t="s">
        <v>13</v>
      </c>
      <c r="C132" s="37"/>
      <c r="H132" s="19"/>
      <c r="I132" s="19"/>
      <c r="J132" s="19"/>
      <c r="K132" s="19"/>
      <c r="L132" s="19"/>
    </row>
    <row r="133" spans="1:13">
      <c r="C133" s="36" t="s">
        <v>76</v>
      </c>
      <c r="D133" s="36"/>
      <c r="E133" s="36"/>
      <c r="H133" s="60">
        <v>-174925</v>
      </c>
      <c r="I133" s="60"/>
      <c r="J133" s="60">
        <v>-178550</v>
      </c>
      <c r="K133" s="60"/>
      <c r="L133" s="60">
        <f>SUM(H133-J133)</f>
        <v>3625</v>
      </c>
      <c r="M133" s="77">
        <f t="shared" si="15"/>
        <v>2.0723167071602155E-2</v>
      </c>
    </row>
    <row r="134" spans="1:13">
      <c r="A134" s="36"/>
      <c r="B134" s="36"/>
      <c r="C134" s="36" t="s">
        <v>60</v>
      </c>
      <c r="D134" s="36"/>
      <c r="E134" s="36"/>
      <c r="F134" s="36"/>
      <c r="G134" s="36"/>
      <c r="H134" s="60">
        <v>-716500</v>
      </c>
      <c r="I134" s="60"/>
      <c r="J134" s="60">
        <v>-690200</v>
      </c>
      <c r="K134" s="33"/>
      <c r="L134" s="60">
        <f>SUM(H134-J134)</f>
        <v>-26300</v>
      </c>
      <c r="M134" s="77">
        <f t="shared" si="15"/>
        <v>-3.6706210746685231E-2</v>
      </c>
    </row>
    <row r="135" spans="1:13">
      <c r="C135" s="36" t="s">
        <v>61</v>
      </c>
      <c r="H135" s="60">
        <v>-387050</v>
      </c>
      <c r="I135" s="60"/>
      <c r="J135" s="60">
        <v>-504200</v>
      </c>
      <c r="K135" s="60"/>
      <c r="L135" s="60">
        <f>SUM(H135-J135)</f>
        <v>117150</v>
      </c>
      <c r="M135" s="77">
        <f t="shared" si="15"/>
        <v>0.30267407311716843</v>
      </c>
    </row>
    <row r="136" spans="1:13">
      <c r="C136" s="36" t="s">
        <v>62</v>
      </c>
      <c r="H136" s="60">
        <v>-147560</v>
      </c>
      <c r="I136" s="60"/>
      <c r="J136" s="60">
        <v>-251175</v>
      </c>
      <c r="K136" s="60"/>
      <c r="L136" s="60">
        <f>SUM(H136-J136)</f>
        <v>103615</v>
      </c>
      <c r="M136" s="77">
        <f t="shared" si="15"/>
        <v>0.70218894009216593</v>
      </c>
    </row>
    <row r="137" spans="1:13">
      <c r="A137" s="36"/>
      <c r="B137" s="36"/>
      <c r="C137" s="36" t="s">
        <v>63</v>
      </c>
      <c r="D137" s="36"/>
      <c r="E137" s="36"/>
      <c r="F137" s="36"/>
      <c r="G137" s="36"/>
      <c r="H137" s="62">
        <v>-400000</v>
      </c>
      <c r="I137" s="60"/>
      <c r="J137" s="62">
        <v>-400000</v>
      </c>
      <c r="K137" s="33"/>
      <c r="L137" s="62">
        <f>SUM(H137-J137)</f>
        <v>0</v>
      </c>
      <c r="M137" s="78">
        <f t="shared" si="15"/>
        <v>0</v>
      </c>
    </row>
    <row r="138" spans="1:13">
      <c r="C138" t="s">
        <v>18</v>
      </c>
      <c r="D138" t="s">
        <v>18</v>
      </c>
      <c r="E138" s="37" t="s">
        <v>14</v>
      </c>
      <c r="F138" s="35"/>
      <c r="H138" s="61">
        <f>SUM(H133:H137)</f>
        <v>-1826035</v>
      </c>
      <c r="I138" s="64"/>
      <c r="J138" s="61">
        <f>SUM(J133:J137)</f>
        <v>-2024125</v>
      </c>
      <c r="K138" s="64"/>
      <c r="L138" s="61">
        <f>SUM(L133:L137)</f>
        <v>198090</v>
      </c>
      <c r="M138" s="77">
        <f t="shared" si="15"/>
        <v>0.10848094368399286</v>
      </c>
    </row>
    <row r="139" spans="1:13">
      <c r="E139" s="37"/>
      <c r="F139" s="35"/>
      <c r="H139" s="61"/>
      <c r="I139" s="64"/>
      <c r="J139" s="63"/>
      <c r="K139" s="64"/>
      <c r="L139" s="61"/>
    </row>
    <row r="140" spans="1:13">
      <c r="B140" s="37" t="s">
        <v>65</v>
      </c>
      <c r="C140" s="35"/>
      <c r="H140" s="60">
        <v>250000</v>
      </c>
      <c r="I140" s="60"/>
      <c r="J140" s="60">
        <v>475000</v>
      </c>
      <c r="K140" s="19"/>
      <c r="L140" s="60">
        <f>SUM(J140-H140)</f>
        <v>225000</v>
      </c>
      <c r="M140" s="77">
        <f t="shared" si="15"/>
        <v>0.89999999999999991</v>
      </c>
    </row>
    <row r="141" spans="1:13">
      <c r="B141" s="37" t="s">
        <v>6</v>
      </c>
      <c r="C141" s="35"/>
      <c r="H141" s="62">
        <v>-281000</v>
      </c>
      <c r="I141" s="60"/>
      <c r="J141" s="62">
        <v>-301000</v>
      </c>
      <c r="K141" s="19"/>
      <c r="L141" s="60">
        <f>SUM(H141-J141)</f>
        <v>20000</v>
      </c>
      <c r="M141" s="77">
        <f t="shared" si="15"/>
        <v>7.1174377224199281E-2</v>
      </c>
    </row>
    <row r="142" spans="1:13">
      <c r="A142" s="36"/>
      <c r="B142" s="36"/>
      <c r="C142" s="32"/>
      <c r="D142" s="37" t="s">
        <v>58</v>
      </c>
      <c r="E142" s="37"/>
      <c r="F142" s="36"/>
      <c r="G142" s="36"/>
      <c r="H142" s="61">
        <f>H140+H141</f>
        <v>-31000</v>
      </c>
      <c r="I142" s="60"/>
      <c r="J142" s="32">
        <f>J140+J141</f>
        <v>174000</v>
      </c>
      <c r="K142" s="33"/>
      <c r="L142" s="32" t="s">
        <v>18</v>
      </c>
      <c r="M142" s="77" t="s">
        <v>18</v>
      </c>
    </row>
    <row r="143" spans="1:13">
      <c r="C143" s="37" t="s">
        <v>20</v>
      </c>
      <c r="D143" s="36"/>
      <c r="E143" s="36"/>
      <c r="F143" s="36"/>
      <c r="G143" s="36"/>
      <c r="H143" s="32">
        <f>H131+H138+H142</f>
        <v>4865</v>
      </c>
      <c r="I143" s="33"/>
      <c r="J143" s="32">
        <f>J131+J138+J142</f>
        <v>14025</v>
      </c>
      <c r="K143" s="33"/>
      <c r="L143" s="32"/>
    </row>
    <row r="145" spans="1:8">
      <c r="A145" s="13"/>
      <c r="B145" s="16" t="s">
        <v>80</v>
      </c>
      <c r="C145" s="12"/>
      <c r="D145" s="12"/>
      <c r="E145" s="7"/>
      <c r="F145" s="7"/>
      <c r="G145" s="10"/>
    </row>
    <row r="146" spans="1:8">
      <c r="B146" t="s">
        <v>81</v>
      </c>
      <c r="E146" s="7"/>
      <c r="F146" s="7"/>
    </row>
    <row r="147" spans="1:8">
      <c r="B147" t="s">
        <v>83</v>
      </c>
      <c r="C147" s="18"/>
      <c r="E147" s="7"/>
      <c r="F147" s="7"/>
    </row>
    <row r="148" spans="1:8">
      <c r="B148" t="s">
        <v>84</v>
      </c>
      <c r="C148" s="18"/>
      <c r="E148" s="7"/>
      <c r="F148" s="7"/>
    </row>
    <row r="149" spans="1:8">
      <c r="A149" s="13"/>
      <c r="B149" s="14" t="s">
        <v>22</v>
      </c>
      <c r="C149" s="18"/>
      <c r="D149" s="12"/>
      <c r="E149" s="7"/>
      <c r="F149" s="7"/>
      <c r="G149" s="10"/>
    </row>
    <row r="150" spans="1:8">
      <c r="A150" s="13"/>
      <c r="B150" s="17" t="s">
        <v>85</v>
      </c>
      <c r="D150" s="12"/>
      <c r="E150" s="7"/>
      <c r="F150" s="7"/>
      <c r="G150" s="10"/>
    </row>
    <row r="151" spans="1:8">
      <c r="A151" s="13"/>
      <c r="B151" s="17" t="s">
        <v>52</v>
      </c>
      <c r="D151" s="12"/>
      <c r="E151" s="7"/>
      <c r="F151" s="7"/>
      <c r="G151" s="10"/>
    </row>
    <row r="152" spans="1:8">
      <c r="A152" s="13"/>
      <c r="B152" s="17" t="s">
        <v>23</v>
      </c>
      <c r="D152" s="12"/>
      <c r="E152" s="7"/>
      <c r="F152" s="7"/>
      <c r="G152" s="10"/>
    </row>
    <row r="153" spans="1:8">
      <c r="A153" s="13"/>
      <c r="B153" s="17" t="s">
        <v>86</v>
      </c>
      <c r="D153" s="12"/>
      <c r="E153" s="7"/>
      <c r="F153" s="7"/>
      <c r="G153" s="10"/>
    </row>
    <row r="154" spans="1:8">
      <c r="A154" s="13"/>
      <c r="B154" s="16" t="s">
        <v>24</v>
      </c>
      <c r="D154" s="12"/>
      <c r="E154" s="7"/>
      <c r="F154" s="7"/>
      <c r="G154" s="10"/>
    </row>
    <row r="155" spans="1:8">
      <c r="A155" s="13"/>
      <c r="B155" s="18" t="s">
        <v>25</v>
      </c>
      <c r="D155" s="12"/>
      <c r="E155" s="7"/>
      <c r="F155" s="7"/>
      <c r="G155" s="10"/>
    </row>
    <row r="156" spans="1:8">
      <c r="A156" s="13"/>
      <c r="B156" s="18" t="s">
        <v>87</v>
      </c>
      <c r="D156" s="7"/>
      <c r="E156" s="7"/>
      <c r="F156" s="7"/>
      <c r="G156" s="10"/>
    </row>
    <row r="157" spans="1:8">
      <c r="A157" s="13"/>
      <c r="B157" t="s">
        <v>26</v>
      </c>
    </row>
    <row r="158" spans="1:8">
      <c r="A158" s="13"/>
    </row>
    <row r="159" spans="1:8">
      <c r="A159" s="13"/>
    </row>
    <row r="160" spans="1:8">
      <c r="A160" s="13"/>
      <c r="B160" s="87"/>
      <c r="C160" s="87"/>
      <c r="D160" s="87" t="s">
        <v>89</v>
      </c>
      <c r="E160" s="87"/>
      <c r="F160" s="87"/>
      <c r="G160" s="87"/>
      <c r="H160" s="87"/>
    </row>
    <row r="161" spans="1:8">
      <c r="A161" s="13"/>
      <c r="B161" t="s">
        <v>27</v>
      </c>
    </row>
    <row r="162" spans="1:8">
      <c r="A162" s="13"/>
      <c r="B162" t="s">
        <v>28</v>
      </c>
    </row>
    <row r="163" spans="1:8">
      <c r="A163" s="13"/>
    </row>
    <row r="164" spans="1:8">
      <c r="A164" s="13"/>
      <c r="B164" s="87"/>
      <c r="C164" s="87"/>
      <c r="D164" s="87" t="s">
        <v>89</v>
      </c>
      <c r="E164" s="87"/>
      <c r="F164" s="87"/>
      <c r="G164" s="87"/>
      <c r="H164" s="87"/>
    </row>
    <row r="165" spans="1:8">
      <c r="A165" s="13"/>
      <c r="B165" t="s">
        <v>29</v>
      </c>
    </row>
    <row r="166" spans="1:8">
      <c r="A166" s="13"/>
      <c r="B166" t="s">
        <v>30</v>
      </c>
    </row>
    <row r="167" spans="1:8">
      <c r="A167" s="13"/>
      <c r="B167" t="s">
        <v>31</v>
      </c>
    </row>
    <row r="168" spans="1:8">
      <c r="A168" s="13"/>
      <c r="B168" t="s">
        <v>32</v>
      </c>
    </row>
    <row r="169" spans="1:8">
      <c r="A169" s="13"/>
      <c r="B169" t="s">
        <v>33</v>
      </c>
    </row>
    <row r="170" spans="1:8">
      <c r="A170" s="13"/>
      <c r="B170" t="s">
        <v>34</v>
      </c>
    </row>
    <row r="171" spans="1:8">
      <c r="B171" t="s">
        <v>88</v>
      </c>
    </row>
    <row r="174" spans="1:8">
      <c r="B174" s="87"/>
      <c r="C174" s="87"/>
      <c r="D174" s="87" t="s">
        <v>89</v>
      </c>
      <c r="E174" s="87"/>
      <c r="F174" s="87"/>
      <c r="G174" s="87"/>
      <c r="H174" s="87"/>
    </row>
    <row r="175" spans="1:8">
      <c r="B175" t="s">
        <v>35</v>
      </c>
    </row>
    <row r="176" spans="1:8">
      <c r="B176" t="s">
        <v>36</v>
      </c>
    </row>
  </sheetData>
  <mergeCells count="2">
    <mergeCell ref="A3:L3"/>
    <mergeCell ref="A5:L5"/>
  </mergeCells>
  <pageMargins left="0.25" right="0.25" top="0.75" bottom="0.75" header="0.3" footer="0.3"/>
  <pageSetup paperSize="5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cityclerk</dc:creator>
  <cp:lastModifiedBy>cityclerk</cp:lastModifiedBy>
  <cp:lastPrinted>2025-06-11T16:37:34Z</cp:lastPrinted>
  <dcterms:created xsi:type="dcterms:W3CDTF">2022-04-07T12:54:52Z</dcterms:created>
  <dcterms:modified xsi:type="dcterms:W3CDTF">2025-06-11T16:42:38Z</dcterms:modified>
</cp:coreProperties>
</file>